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M\Desktop\KABEV_CALISTAY_M&amp;V_EGITIM\5\"/>
    </mc:Choice>
  </mc:AlternateContent>
  <xr:revisionPtr revIDLastSave="0" documentId="13_ncr:1_{AE1FB908-3D00-40C8-9A03-107E787A1C92}" xr6:coauthVersionLast="47" xr6:coauthVersionMax="47" xr10:uidLastSave="{00000000-0000-0000-0000-000000000000}"/>
  <bookViews>
    <workbookView xWindow="22932" yWindow="-108" windowWidth="23256" windowHeight="12576" activeTab="1" xr2:uid="{5E634A84-3F08-48C9-A435-E1532F839907}"/>
  </bookViews>
  <sheets>
    <sheet name="0" sheetId="1" r:id="rId1"/>
    <sheet name="1" sheetId="21" r:id="rId2"/>
  </sheets>
  <definedNames>
    <definedName name="_xlnm.Print_Titles" localSheetId="1">'1'!$1:$4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8" i="21" l="1"/>
  <c r="E69" i="21"/>
  <c r="E70" i="21"/>
  <c r="E71" i="21"/>
  <c r="B50" i="21"/>
  <c r="G36" i="21" a="1"/>
  <c r="G36" i="21" s="1"/>
  <c r="G42" i="21" s="1"/>
  <c r="D57" i="21" s="1"/>
  <c r="B49" i="21"/>
  <c r="B23" i="21"/>
  <c r="B22" i="21"/>
  <c r="G9" i="21" a="1"/>
  <c r="C87" i="21" l="1"/>
  <c r="D72" i="21"/>
  <c r="D63" i="21"/>
  <c r="D66" i="21"/>
  <c r="D64" i="21"/>
  <c r="D74" i="21"/>
  <c r="D67" i="21"/>
  <c r="D73" i="21"/>
  <c r="D65" i="21"/>
  <c r="D42" i="21"/>
  <c r="D55" i="21"/>
  <c r="D47" i="21"/>
  <c r="D39" i="21"/>
  <c r="D46" i="21"/>
  <c r="D38" i="21"/>
  <c r="D45" i="21"/>
  <c r="D37" i="21"/>
  <c r="D44" i="21"/>
  <c r="D43" i="21"/>
  <c r="D41" i="21"/>
  <c r="D36" i="21"/>
  <c r="D40" i="21"/>
  <c r="G44" i="21"/>
  <c r="D56" i="21" s="1"/>
  <c r="G9" i="21"/>
  <c r="C86" i="21"/>
  <c r="C90" i="21"/>
  <c r="G17" i="21"/>
  <c r="D29" i="21" s="1"/>
  <c r="D28" i="21"/>
  <c r="C92" i="21" l="1"/>
  <c r="C93" i="21" s="1"/>
  <c r="C65" i="21"/>
  <c r="E65" i="21" s="1"/>
  <c r="C72" i="21"/>
  <c r="E72" i="21" s="1"/>
  <c r="C67" i="21"/>
  <c r="E67" i="21" s="1"/>
  <c r="C73" i="21"/>
  <c r="E73" i="21" s="1"/>
  <c r="C74" i="21"/>
  <c r="E74" i="21" s="1"/>
  <c r="C64" i="21"/>
  <c r="E64" i="21" s="1"/>
  <c r="C66" i="21"/>
  <c r="E66" i="21" s="1"/>
  <c r="C63" i="21"/>
  <c r="D76" i="21"/>
  <c r="D18" i="21"/>
  <c r="D12" i="21"/>
  <c r="D16" i="21"/>
  <c r="D11" i="21"/>
  <c r="D10" i="21"/>
  <c r="G15" i="21"/>
  <c r="D30" i="21" s="1"/>
  <c r="D20" i="21"/>
  <c r="D14" i="21"/>
  <c r="D15" i="21"/>
  <c r="D9" i="21"/>
  <c r="D19" i="21"/>
  <c r="D13" i="21"/>
  <c r="D17" i="21"/>
  <c r="C76" i="21" l="1"/>
  <c r="E63" i="21"/>
  <c r="E76" i="21" s="1"/>
  <c r="D49" i="21"/>
  <c r="G49" i="21" s="1"/>
  <c r="D54" i="21" s="1"/>
  <c r="D22" i="21"/>
  <c r="G22" i="21" s="1"/>
  <c r="D27" i="21" s="1"/>
  <c r="B1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<sst xmlns="http://schemas.openxmlformats.org/spreadsheetml/2006/main" count="156" uniqueCount="66">
  <si>
    <t>OCAK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</si>
  <si>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</si>
  <si>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</si>
  <si>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</si>
  <si>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</si>
  <si>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</si>
  <si>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</si>
  <si>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</si>
  <si>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</si>
  <si>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</si>
  <si>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</si>
  <si>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</si>
  <si>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>DÖNEM</t>
  </si>
  <si>
    <t>HDD</t>
  </si>
  <si>
    <t>kWh</t>
  </si>
  <si>
    <t>DOĞALGAZ
kWh</t>
  </si>
  <si>
    <t>SABİT</t>
  </si>
  <si>
    <t>R²</t>
  </si>
  <si>
    <t>DF</t>
  </si>
  <si>
    <t>RMSE</t>
  </si>
  <si>
    <t>T-stat</t>
  </si>
  <si>
    <r>
      <t>CV</t>
    </r>
    <r>
      <rPr>
        <vertAlign val="subscript"/>
        <sz val="11"/>
        <color theme="1"/>
        <rFont val="Calibri"/>
        <family val="2"/>
        <charset val="162"/>
        <scheme val="minor"/>
      </rPr>
      <t>RMSE</t>
    </r>
  </si>
  <si>
    <t>TOPLAM</t>
  </si>
  <si>
    <t>ORTALAMA</t>
  </si>
  <si>
    <t>Beklenen Tasarruf kWh</t>
  </si>
  <si>
    <t>MODEL</t>
  </si>
  <si>
    <t>TDD</t>
  </si>
  <si>
    <t>Tahmini Değerlerin Doğrulanması</t>
  </si>
  <si>
    <t>&lt;0,005</t>
  </si>
  <si>
    <t>&gt;0,75</t>
  </si>
  <si>
    <t>&lt;0,2</t>
  </si>
  <si>
    <t>&gt;2</t>
  </si>
  <si>
    <t>DEĞERLENDİRME KRİTERLERİ</t>
  </si>
  <si>
    <t>DEĞER</t>
  </si>
  <si>
    <t>REFERANS</t>
  </si>
  <si>
    <t>SONUÇ</t>
  </si>
  <si>
    <t>UYGUN</t>
  </si>
  <si>
    <t>Belirsizlik Hesabı</t>
  </si>
  <si>
    <t>Model Belirsizliği</t>
  </si>
  <si>
    <t>Örneklem Belirsizliği</t>
  </si>
  <si>
    <t>Sayaç Belirsizliği</t>
  </si>
  <si>
    <t>Tahmin Belirsizliği</t>
  </si>
  <si>
    <t>Raporlama D.</t>
  </si>
  <si>
    <t>Referans D.</t>
  </si>
  <si>
    <t>E</t>
  </si>
  <si>
    <t>H</t>
  </si>
  <si>
    <t>Dönem Sayısı</t>
  </si>
  <si>
    <t>Ay</t>
  </si>
  <si>
    <t>Güven Seviyesi</t>
  </si>
  <si>
    <t>t Değeri</t>
  </si>
  <si>
    <t>Mutlak Belirsizlik</t>
  </si>
  <si>
    <t>Rölatif Belirsizlik</t>
  </si>
  <si>
    <t>DOĞALGAZ kWh = 511,6321 x HDD + 46.525,61</t>
  </si>
  <si>
    <t>Bağımsız Değişkenin Duyarlılığı (t-stat)</t>
  </si>
  <si>
    <t>RAPORLAMA DÖNEMİ</t>
  </si>
  <si>
    <t>REFERANS DÖNEM</t>
  </si>
  <si>
    <t>DOĞALGAZ kWh = 165,28 x HDD + 15.794,10</t>
  </si>
  <si>
    <t>NORMALİZE EDİLMİŞ TASARRUF</t>
  </si>
  <si>
    <t>NORMAL HDD</t>
  </si>
  <si>
    <t>REFERANS D.
MODEL</t>
  </si>
  <si>
    <t>RAPORLAMA D.
MODEL</t>
  </si>
  <si>
    <t>NORMALİZE TASARRUFLAR</t>
  </si>
  <si>
    <t>BELİRSİZLİK</t>
  </si>
  <si>
    <t>Referans D. Model Belirsizliği</t>
  </si>
  <si>
    <t>Raporlama D. Model Belirsizliği</t>
  </si>
  <si>
    <r>
      <rPr>
        <b/>
        <sz val="11"/>
        <color theme="1"/>
        <rFont val="Calibri"/>
        <family val="2"/>
        <charset val="162"/>
        <scheme val="minor"/>
      </rPr>
      <t xml:space="preserve">Hazırlayan: </t>
    </r>
    <r>
      <rPr>
        <sz val="11"/>
        <color theme="1"/>
        <rFont val="Calibri"/>
        <family val="2"/>
        <charset val="162"/>
        <scheme val="minor"/>
      </rPr>
      <t>Dr. Cem Karabal - KABEV M&amp;V Eğitimi 22.09.2022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</si>
</sst>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0.0%"/>
  </numFmts>
  <fonts count="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vertAlign val="subscript"/>
      <sz val="11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2">
    <xf numFmtId="0" fontId="0" fillId="0" borderId="0" xfId="0"/>
    <xf numFmtId="4" fontId="4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4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3" borderId="1" xfId="0" applyFill="1" applyBorder="1"/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9" borderId="1" xfId="0" applyFill="1" applyBorder="1"/>
    <xf numFmtId="2" fontId="0" fillId="9" borderId="1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/>
    <xf numFmtId="0" fontId="0" fillId="8" borderId="1" xfId="0" applyFill="1" applyBorder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2" borderId="1" xfId="0" applyFill="1" applyBorder="1"/>
    <xf numFmtId="164" fontId="0" fillId="2" borderId="1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4" fontId="4" fillId="6" borderId="1" xfId="0" applyNumberFormat="1" applyFont="1" applyFill="1" applyBorder="1" applyAlignment="1">
      <alignment horizontal="center" vertical="center" wrapText="1"/>
    </xf>
    <xf numFmtId="0" fontId="0" fillId="0" borderId="1" xfId="0" quotePrefix="1" applyFill="1" applyBorder="1" applyAlignment="1">
      <alignment horizontal="center"/>
    </xf>
    <xf numFmtId="165" fontId="4" fillId="6" borderId="1" xfId="1" applyNumberFormat="1" applyFont="1" applyFill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/>
    <xf numFmtId="4" fontId="3" fillId="0" borderId="1" xfId="0" applyNumberFormat="1" applyFont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0" fontId="0" fillId="10" borderId="0" xfId="0" applyFill="1"/>
    <xf numFmtId="0" fontId="8" fillId="10" borderId="0" xfId="0" applyFont="1" applyFill="1"/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wrapText="1"/>
    </xf>
    <xf numFmtId="9" fontId="4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3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Fill="1"/>
  </cellXfs>
  <cellStyles count="2">
    <cellStyle name="Normal" xfId="0" builtinId="0"/>
    <cellStyle name="Yüzd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kWh-HDD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tr-TR"/>
                </a:p>
              </c:txPr>
            </c:trendlineLbl>
          </c:trendline>
          <c:xVal>
            <c:numRef>
              <c:f>'1'!$C$9:$C$20</c:f>
              <c:numCache>
                <c:formatCode>#,##0</c:formatCode>
                <c:ptCount val="12"/>
                <c:pt idx="0">
                  <c:v>396</c:v>
                </c:pt>
                <c:pt idx="1">
                  <c:v>269</c:v>
                </c:pt>
                <c:pt idx="2">
                  <c:v>235</c:v>
                </c:pt>
                <c:pt idx="3">
                  <c:v>149</c:v>
                </c:pt>
                <c:pt idx="4">
                  <c:v>49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10</c:v>
                </c:pt>
                <c:pt idx="10">
                  <c:v>228</c:v>
                </c:pt>
                <c:pt idx="11">
                  <c:v>231</c:v>
                </c:pt>
              </c:numCache>
            </c:numRef>
          </c:xVal>
          <c:yVal>
            <c:numRef>
              <c:f>'1'!$B$9:$B$20</c:f>
              <c:numCache>
                <c:formatCode>#,##0.00</c:formatCode>
                <c:ptCount val="12"/>
                <c:pt idx="0">
                  <c:v>228336</c:v>
                </c:pt>
                <c:pt idx="1">
                  <c:v>170897</c:v>
                </c:pt>
                <c:pt idx="2">
                  <c:v>170715</c:v>
                </c:pt>
                <c:pt idx="3">
                  <c:v>149295</c:v>
                </c:pt>
                <c:pt idx="4">
                  <c:v>81154</c:v>
                </c:pt>
                <c:pt idx="5">
                  <c:v>45805</c:v>
                </c:pt>
                <c:pt idx="6">
                  <c:v>39269</c:v>
                </c:pt>
                <c:pt idx="7">
                  <c:v>39357</c:v>
                </c:pt>
                <c:pt idx="8">
                  <c:v>36810</c:v>
                </c:pt>
                <c:pt idx="9">
                  <c:v>42039</c:v>
                </c:pt>
                <c:pt idx="10">
                  <c:v>173296</c:v>
                </c:pt>
                <c:pt idx="11">
                  <c:v>183062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03-4916-8A48-F7821A781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990351"/>
        <c:axId val="2127986191"/>
      </c:scatterChart>
      <c:valAx>
        <c:axId val="21279903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7986191"/>
        <c:crosses val="autoZero"/>
        <c:crossBetween val="midCat"/>
      </c:valAx>
      <c:valAx>
        <c:axId val="212798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79903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kWh-HDD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tr-TR"/>
                </a:p>
              </c:txPr>
            </c:trendlineLbl>
          </c:trendline>
          <c:xVal>
            <c:numRef>
              <c:f>'1'!$C$36:$C$47</c:f>
              <c:numCache>
                <c:formatCode>#,##0</c:formatCode>
                <c:ptCount val="12"/>
                <c:pt idx="0">
                  <c:v>405</c:v>
                </c:pt>
                <c:pt idx="1">
                  <c:v>258</c:v>
                </c:pt>
                <c:pt idx="2">
                  <c:v>253</c:v>
                </c:pt>
                <c:pt idx="3">
                  <c:v>132</c:v>
                </c:pt>
                <c:pt idx="4">
                  <c:v>42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16</c:v>
                </c:pt>
                <c:pt idx="10">
                  <c:v>260</c:v>
                </c:pt>
                <c:pt idx="11">
                  <c:v>215</c:v>
                </c:pt>
              </c:numCache>
            </c:numRef>
          </c:xVal>
          <c:yVal>
            <c:numRef>
              <c:f>'1'!$B$36:$B$47</c:f>
              <c:numCache>
                <c:formatCode>#,##0.00</c:formatCode>
                <c:ptCount val="12"/>
                <c:pt idx="0">
                  <c:v>75122.543999999994</c:v>
                </c:pt>
                <c:pt idx="1">
                  <c:v>53832.555</c:v>
                </c:pt>
                <c:pt idx="2">
                  <c:v>59750.249999999993</c:v>
                </c:pt>
                <c:pt idx="3">
                  <c:v>47027.925000000003</c:v>
                </c:pt>
                <c:pt idx="4">
                  <c:v>26699.665999999997</c:v>
                </c:pt>
                <c:pt idx="5">
                  <c:v>16031.749999999998</c:v>
                </c:pt>
                <c:pt idx="6">
                  <c:v>12369.735000000001</c:v>
                </c:pt>
                <c:pt idx="7">
                  <c:v>13774.949999999999</c:v>
                </c:pt>
                <c:pt idx="8">
                  <c:v>12110.49</c:v>
                </c:pt>
                <c:pt idx="9">
                  <c:v>13242.285</c:v>
                </c:pt>
                <c:pt idx="10">
                  <c:v>60653.599999999999</c:v>
                </c:pt>
                <c:pt idx="11">
                  <c:v>60227.397999999994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82-4EBC-8F0D-ACCC69F42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990351"/>
        <c:axId val="2127986191"/>
      </c:scatterChart>
      <c:valAx>
        <c:axId val="21279903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7986191"/>
        <c:crosses val="autoZero"/>
        <c:crossBetween val="midCat"/>
      </c:valAx>
      <c:valAx>
        <c:axId val="212798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79903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235226</xdr:colOff>
      <xdr:row>7</xdr:row>
      <xdr:rowOff>3313</xdr:rowOff>
    </xdr:from>
    <xdr:to>
      <xdr:col>16</xdr:col>
      <xdr:colOff>509877</xdr:colOff>
      <xdr:row>20</xdr:row>
      <xdr:rowOff>131197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386BD3DF-7F56-4339-B4C5-CEEA139422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33</xdr:row>
      <xdr:rowOff>0</xdr:rowOff>
    </xdr:from>
    <xdr:to>
      <xdr:col>17</xdr:col>
      <xdr:colOff>274651</xdr:colOff>
      <xdr:row>45</xdr:row>
      <xdr:rowOff>158364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D56F8AE2-A525-4316-A37A-29803F22D8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22860</xdr:colOff>
      <xdr:row>0</xdr:row>
      <xdr:rowOff>91440</xdr:rowOff>
    </xdr:from>
    <xdr:to>
      <xdr:col>2</xdr:col>
      <xdr:colOff>177988</xdr:colOff>
      <xdr:row>0</xdr:row>
      <xdr:rowOff>805649</xdr:rowOff>
    </xdr:to>
    <xdr:pic>
      <xdr:nvPicPr>
        <xdr:cNvPr id="5" name="Resim 4" descr="metin içeren bir resim&#10;&#10;Açıklama otomatik olarak oluşturuldu">
          <a:extLst>
            <a:ext uri="{FF2B5EF4-FFF2-40B4-BE49-F238E27FC236}">
              <a16:creationId xmlns:a16="http://schemas.microsoft.com/office/drawing/2014/main" id="{70230DBD-6B39-473D-A8EE-8D7928119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" y="91440"/>
          <a:ext cx="1915348" cy="714209"/>
        </a:xfrm>
        <a:prstGeom prst="rect">
          <a:avLst/>
        </a:prstGeom>
      </xdr:spPr>
    </xdr:pic>
    <xdr:clientData/>
  </xdr:twoCellAnchor>
  <xdr:twoCellAnchor editAs="oneCell">
    <xdr:from>
      <xdr:col>12</xdr:col>
      <xdr:colOff>1893</xdr:colOff>
      <xdr:row>0</xdr:row>
      <xdr:rowOff>165179</xdr:rowOff>
    </xdr:from>
    <xdr:to>
      <xdr:col>17</xdr:col>
      <xdr:colOff>427978</xdr:colOff>
      <xdr:row>0</xdr:row>
      <xdr:rowOff>546273</xdr:rowOff>
    </xdr:to>
    <xdr:pic>
      <xdr:nvPicPr>
        <xdr:cNvPr id="7" name="Picture 33">
          <a:extLst>
            <a:ext uri="{FF2B5EF4-FFF2-40B4-BE49-F238E27FC236}">
              <a16:creationId xmlns:a16="http://schemas.microsoft.com/office/drawing/2014/main" id="{A15B8EC9-71F6-4216-A4A1-0DEC836BE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79" y="165179"/>
          <a:ext cx="3474085" cy="3810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4BFE8-E542-41C4-8839-3AADDBA8A367}">
  <dimension ref="A1:C17"/>
  <sheetViews>
    <sheetView showGridLines="0" topLeftCell="A6" zoomScale="145" zoomScaleNormal="145" workbookViewId="0">
      <selection activeCell="D5" sqref="D5"/>
    </sheetView>
  </sheetViews>
  <sheetFormatPr defaultRowHeight="14.4" x14ac:dyDescent="0.3"/>
  <cols>
    <col min="1" max="1" width="11" customWidth="1"/>
    <col min="2" max="2" width="13.88671875" customWidth="1"/>
    <col min="3" max="3" width="12.5546875" customWidth="1"/>
  </cols>
  <sheetData>
    <row r="1" spans="1:3" ht="28.8" x14ac:dyDescent="0.3">
      <c r="A1" s="5" t="s">
        <v>12</v>
      </c>
      <c r="B1" s="6" t="s">
        <v>15</v>
      </c>
      <c r="C1" s="5" t="s">
        <v>13</v>
      </c>
    </row>
    <row r="2" spans="1:3" x14ac:dyDescent="0.3">
      <c r="A2" s="2" t="s">
        <v>0</v>
      </c>
      <c r="B2" s="3">
        <v>228336</v>
      </c>
      <c r="C2" s="4">
        <v>396</v>
      </c>
    </row>
    <row r="3" spans="1:3" x14ac:dyDescent="0.3">
      <c r="A3" s="2" t="s">
        <v>1</v>
      </c>
      <c r="B3" s="3">
        <v>170897</v>
      </c>
      <c r="C3" s="4">
        <v>269</v>
      </c>
    </row>
    <row r="4" spans="1:3" x14ac:dyDescent="0.3">
      <c r="A4" s="2" t="s">
        <v>2</v>
      </c>
      <c r="B4" s="3">
        <v>170715</v>
      </c>
      <c r="C4" s="4">
        <v>235</v>
      </c>
    </row>
    <row r="5" spans="1:3" x14ac:dyDescent="0.3">
      <c r="A5" s="2" t="s">
        <v>3</v>
      </c>
      <c r="B5" s="3">
        <v>149295</v>
      </c>
      <c r="C5" s="4">
        <v>149</v>
      </c>
    </row>
    <row r="6" spans="1:3" x14ac:dyDescent="0.3">
      <c r="A6" s="2" t="s">
        <v>4</v>
      </c>
      <c r="B6" s="3">
        <v>81154</v>
      </c>
      <c r="C6" s="4">
        <v>49</v>
      </c>
    </row>
    <row r="7" spans="1:3" x14ac:dyDescent="0.3">
      <c r="A7" s="2" t="s">
        <v>5</v>
      </c>
      <c r="B7" s="3">
        <v>45805</v>
      </c>
      <c r="C7" s="4">
        <v>0</v>
      </c>
    </row>
    <row r="8" spans="1:3" x14ac:dyDescent="0.3">
      <c r="A8" s="2" t="s">
        <v>6</v>
      </c>
      <c r="B8" s="3">
        <v>39269</v>
      </c>
      <c r="C8" s="4">
        <v>0</v>
      </c>
    </row>
    <row r="9" spans="1:3" x14ac:dyDescent="0.3">
      <c r="A9" s="2" t="s">
        <v>7</v>
      </c>
      <c r="B9" s="3">
        <v>39357</v>
      </c>
      <c r="C9" s="4">
        <v>0</v>
      </c>
    </row>
    <row r="10" spans="1:3" x14ac:dyDescent="0.3">
      <c r="A10" s="2" t="s">
        <v>8</v>
      </c>
      <c r="B10" s="3">
        <v>36810</v>
      </c>
      <c r="C10" s="4">
        <v>0</v>
      </c>
    </row>
    <row r="11" spans="1:3" x14ac:dyDescent="0.3">
      <c r="A11" s="2" t="s">
        <v>9</v>
      </c>
      <c r="B11" s="3">
        <v>42039</v>
      </c>
      <c r="C11" s="4">
        <v>10</v>
      </c>
    </row>
    <row r="12" spans="1:3" x14ac:dyDescent="0.3">
      <c r="A12" s="2" t="s">
        <v>10</v>
      </c>
      <c r="B12" s="3">
        <v>173296</v>
      </c>
      <c r="C12" s="4">
        <v>228</v>
      </c>
    </row>
    <row r="13" spans="1:3" x14ac:dyDescent="0.3">
      <c r="A13" s="2" t="s">
        <v>11</v>
      </c>
      <c r="B13" s="3">
        <v>183062</v>
      </c>
      <c r="C13" s="4">
        <v>231</v>
      </c>
    </row>
    <row r="16" spans="1:3" ht="24.6" customHeight="1" x14ac:dyDescent="0.3">
      <c r="A16" s="52" t="s">
        <v>24</v>
      </c>
      <c r="B16" s="3">
        <v>979255.2</v>
      </c>
    </row>
    <row r="17" spans="1:2" ht="24.6" customHeight="1" x14ac:dyDescent="0.3">
      <c r="A17" s="52"/>
      <c r="B17" s="37">
        <f>B16/SUM(B2:B13)</f>
        <v>0.72002205825585364</v>
      </c>
    </row>
  </sheetData>
  <mergeCells count="1">
    <mergeCell ref="A16:A17"/>
  </mergeCells>
  <phoneticPr fontId="5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67BCF-BF1A-460E-B041-7FFE5E8DA38F}">
  <sheetPr>
    <tabColor rgb="FF00B0F0"/>
  </sheetPr>
  <dimension ref="A1:R98"/>
  <sheetViews>
    <sheetView showGridLines="0" tabSelected="1" zoomScale="70" zoomScaleNormal="70" workbookViewId="0">
      <selection activeCell="T4" sqref="T4"/>
    </sheetView>
  </sheetViews>
  <sheetFormatPr defaultRowHeight="14.4" x14ac:dyDescent="0.3"/>
  <cols>
    <col min="1" max="1" width="11.77734375" customWidth="1"/>
    <col min="2" max="2" width="13.88671875" customWidth="1"/>
    <col min="3" max="4" width="14" customWidth="1"/>
    <col min="5" max="6" width="13.21875" customWidth="1"/>
    <col min="7" max="8" width="12.77734375" customWidth="1"/>
    <col min="11" max="11" width="11.21875" customWidth="1"/>
    <col min="12" max="12" width="10.88671875" customWidth="1"/>
  </cols>
  <sheetData>
    <row r="1" spans="1:18" ht="72.599999999999994" customHeight="1" x14ac:dyDescent="0.3"/>
    <row r="3" spans="1:18" x14ac:dyDescent="0.3">
      <c r="A3" t="s">
        <v>65</v>
      </c>
    </row>
    <row r="5" spans="1:18" s="61" customFormat="1" x14ac:dyDescent="0.3">
      <c r="A5" s="48" t="s">
        <v>55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7" spans="1:18" ht="26.4" customHeight="1" x14ac:dyDescent="0.3">
      <c r="A7" s="60" t="s">
        <v>55</v>
      </c>
      <c r="B7" s="60"/>
      <c r="C7" s="60"/>
      <c r="D7" s="60"/>
      <c r="E7" s="26"/>
      <c r="F7" s="26"/>
      <c r="G7" s="44"/>
    </row>
    <row r="8" spans="1:18" ht="28.8" x14ac:dyDescent="0.3">
      <c r="A8" s="41" t="s">
        <v>12</v>
      </c>
      <c r="B8" s="6" t="s">
        <v>15</v>
      </c>
      <c r="C8" s="41" t="s">
        <v>13</v>
      </c>
      <c r="D8" s="41" t="s">
        <v>25</v>
      </c>
      <c r="G8" s="7" t="s">
        <v>13</v>
      </c>
      <c r="H8" s="8" t="s">
        <v>16</v>
      </c>
    </row>
    <row r="9" spans="1:18" x14ac:dyDescent="0.3">
      <c r="A9" s="2" t="s">
        <v>0</v>
      </c>
      <c r="B9" s="3">
        <v>228336</v>
      </c>
      <c r="C9" s="4">
        <v>396</v>
      </c>
      <c r="D9" s="1">
        <f>C9*$G$9+$H$9</f>
        <v>249131.94729812437</v>
      </c>
      <c r="G9" s="16" cm="1">
        <f t="array" ref="G9:H13">LINEST(B9:B20,C9:C20,1,1)</f>
        <v>511.63214052668513</v>
      </c>
      <c r="H9" s="17">
        <v>46525.619649557033</v>
      </c>
    </row>
    <row r="10" spans="1:18" x14ac:dyDescent="0.3">
      <c r="A10" s="2" t="s">
        <v>1</v>
      </c>
      <c r="B10" s="3">
        <v>170897</v>
      </c>
      <c r="C10" s="4">
        <v>269</v>
      </c>
      <c r="D10" s="1">
        <f t="shared" ref="D10:D20" si="0">C10*$G$9+$H$9</f>
        <v>184154.66545123531</v>
      </c>
      <c r="G10" s="14">
        <v>32.00793474424453</v>
      </c>
      <c r="H10" s="14">
        <v>5948.4330506031283</v>
      </c>
    </row>
    <row r="11" spans="1:18" x14ac:dyDescent="0.3">
      <c r="A11" s="2" t="s">
        <v>2</v>
      </c>
      <c r="B11" s="3">
        <v>170715</v>
      </c>
      <c r="C11" s="4">
        <v>235</v>
      </c>
      <c r="D11" s="1">
        <f t="shared" si="0"/>
        <v>166759.17267332802</v>
      </c>
      <c r="F11" s="9" t="s">
        <v>17</v>
      </c>
      <c r="G11" s="18">
        <v>0.96233600336961966</v>
      </c>
      <c r="H11" s="19">
        <v>14661.762579187762</v>
      </c>
      <c r="I11" s="28" t="s">
        <v>19</v>
      </c>
    </row>
    <row r="12" spans="1:18" x14ac:dyDescent="0.3">
      <c r="A12" s="2" t="s">
        <v>3</v>
      </c>
      <c r="B12" s="3">
        <v>149295</v>
      </c>
      <c r="C12" s="4">
        <v>149</v>
      </c>
      <c r="D12" s="1">
        <f t="shared" si="0"/>
        <v>122758.80858803312</v>
      </c>
      <c r="G12" s="14">
        <v>255.50554626839198</v>
      </c>
      <c r="H12" s="10">
        <v>10</v>
      </c>
      <c r="I12" s="10" t="s">
        <v>18</v>
      </c>
    </row>
    <row r="13" spans="1:18" x14ac:dyDescent="0.3">
      <c r="A13" s="2" t="s">
        <v>4</v>
      </c>
      <c r="B13" s="3">
        <v>81154</v>
      </c>
      <c r="C13" s="4">
        <v>49</v>
      </c>
      <c r="D13" s="1">
        <f t="shared" si="0"/>
        <v>71595.594535364609</v>
      </c>
      <c r="G13" s="20">
        <v>54925332798.965294</v>
      </c>
      <c r="H13" s="20">
        <v>2149672819.2847056</v>
      </c>
    </row>
    <row r="14" spans="1:18" x14ac:dyDescent="0.3">
      <c r="A14" s="2" t="s">
        <v>5</v>
      </c>
      <c r="B14" s="3">
        <v>45805</v>
      </c>
      <c r="C14" s="4">
        <v>0</v>
      </c>
      <c r="D14" s="1">
        <f t="shared" si="0"/>
        <v>46525.619649557033</v>
      </c>
    </row>
    <row r="15" spans="1:18" x14ac:dyDescent="0.3">
      <c r="A15" s="2" t="s">
        <v>6</v>
      </c>
      <c r="B15" s="3">
        <v>39269</v>
      </c>
      <c r="C15" s="4">
        <v>0</v>
      </c>
      <c r="D15" s="1">
        <f t="shared" si="0"/>
        <v>46525.619649557033</v>
      </c>
      <c r="F15" s="11" t="s">
        <v>20</v>
      </c>
      <c r="G15" s="15">
        <f>G9/G10</f>
        <v>15.984540852598547</v>
      </c>
    </row>
    <row r="16" spans="1:18" x14ac:dyDescent="0.3">
      <c r="A16" s="2" t="s">
        <v>7</v>
      </c>
      <c r="B16" s="3">
        <v>39357</v>
      </c>
      <c r="C16" s="4">
        <v>0</v>
      </c>
      <c r="D16" s="1">
        <f t="shared" si="0"/>
        <v>46525.619649557033</v>
      </c>
    </row>
    <row r="17" spans="1:18" ht="15.6" x14ac:dyDescent="0.35">
      <c r="A17" s="2" t="s">
        <v>8</v>
      </c>
      <c r="B17" s="3">
        <v>36810</v>
      </c>
      <c r="C17" s="4">
        <v>0</v>
      </c>
      <c r="D17" s="1">
        <f t="shared" si="0"/>
        <v>46525.619649557033</v>
      </c>
      <c r="F17" s="21" t="s">
        <v>21</v>
      </c>
      <c r="G17" s="22">
        <f>H11/B23</f>
        <v>0.1293651640952278</v>
      </c>
    </row>
    <row r="18" spans="1:18" x14ac:dyDescent="0.3">
      <c r="A18" s="2" t="s">
        <v>9</v>
      </c>
      <c r="B18" s="3">
        <v>42039</v>
      </c>
      <c r="C18" s="4">
        <v>10</v>
      </c>
      <c r="D18" s="1">
        <f t="shared" si="0"/>
        <v>51641.941054823881</v>
      </c>
    </row>
    <row r="19" spans="1:18" x14ac:dyDescent="0.3">
      <c r="A19" s="2" t="s">
        <v>10</v>
      </c>
      <c r="B19" s="3">
        <v>173296</v>
      </c>
      <c r="C19" s="4">
        <v>228</v>
      </c>
      <c r="D19" s="1">
        <f t="shared" si="0"/>
        <v>163177.74768964126</v>
      </c>
    </row>
    <row r="20" spans="1:18" x14ac:dyDescent="0.3">
      <c r="A20" s="2" t="s">
        <v>11</v>
      </c>
      <c r="B20" s="3">
        <v>183062</v>
      </c>
      <c r="C20" s="4">
        <v>231</v>
      </c>
      <c r="D20" s="1">
        <f t="shared" si="0"/>
        <v>164712.64411122131</v>
      </c>
    </row>
    <row r="22" spans="1:18" x14ac:dyDescent="0.3">
      <c r="A22" s="13" t="s">
        <v>22</v>
      </c>
      <c r="B22" s="12">
        <f>SUM(B9:B20)</f>
        <v>1360035</v>
      </c>
      <c r="D22" s="29">
        <f>SUM(D9:D20)</f>
        <v>1360035</v>
      </c>
      <c r="F22" s="30" t="s">
        <v>26</v>
      </c>
      <c r="G22" s="31">
        <f>D22-B22</f>
        <v>0</v>
      </c>
    </row>
    <row r="23" spans="1:18" x14ac:dyDescent="0.3">
      <c r="A23" s="13" t="s">
        <v>23</v>
      </c>
      <c r="B23" s="12">
        <f>AVERAGE(B9:B20)</f>
        <v>113336.25</v>
      </c>
    </row>
    <row r="25" spans="1:18" x14ac:dyDescent="0.3">
      <c r="A25" s="53" t="s">
        <v>52</v>
      </c>
      <c r="B25" s="53"/>
      <c r="C25" s="53"/>
      <c r="D25" s="53"/>
      <c r="E25" s="53"/>
      <c r="F25" s="53"/>
    </row>
    <row r="26" spans="1:18" x14ac:dyDescent="0.3">
      <c r="A26" s="55" t="s">
        <v>32</v>
      </c>
      <c r="B26" s="55"/>
      <c r="C26" s="55"/>
      <c r="D26" s="33" t="s">
        <v>33</v>
      </c>
      <c r="E26" s="39" t="s">
        <v>34</v>
      </c>
      <c r="F26" s="39" t="s">
        <v>35</v>
      </c>
    </row>
    <row r="27" spans="1:18" x14ac:dyDescent="0.3">
      <c r="A27" s="54" t="s">
        <v>27</v>
      </c>
      <c r="B27" s="54"/>
      <c r="C27" s="54"/>
      <c r="D27" s="32">
        <f>G22</f>
        <v>0</v>
      </c>
      <c r="E27" s="40" t="s">
        <v>28</v>
      </c>
      <c r="F27" s="40" t="s">
        <v>36</v>
      </c>
    </row>
    <row r="28" spans="1:18" x14ac:dyDescent="0.3">
      <c r="A28" s="54" t="s">
        <v>17</v>
      </c>
      <c r="B28" s="54"/>
      <c r="C28" s="54"/>
      <c r="D28" s="14">
        <f>G11</f>
        <v>0.96233600336961966</v>
      </c>
      <c r="E28" s="40" t="s">
        <v>29</v>
      </c>
      <c r="F28" s="40" t="s">
        <v>36</v>
      </c>
    </row>
    <row r="29" spans="1:18" ht="15.6" x14ac:dyDescent="0.35">
      <c r="A29" s="54" t="s">
        <v>21</v>
      </c>
      <c r="B29" s="54"/>
      <c r="C29" s="54"/>
      <c r="D29" s="14">
        <f>G17</f>
        <v>0.1293651640952278</v>
      </c>
      <c r="E29" s="40" t="s">
        <v>30</v>
      </c>
      <c r="F29" s="40" t="s">
        <v>36</v>
      </c>
    </row>
    <row r="30" spans="1:18" x14ac:dyDescent="0.3">
      <c r="A30" s="54" t="s">
        <v>53</v>
      </c>
      <c r="B30" s="54"/>
      <c r="C30" s="54"/>
      <c r="D30" s="14">
        <f>G15</f>
        <v>15.984540852598547</v>
      </c>
      <c r="E30" s="40" t="s">
        <v>31</v>
      </c>
      <c r="F30" s="40" t="s">
        <v>36</v>
      </c>
    </row>
    <row r="32" spans="1:18" s="61" customFormat="1" x14ac:dyDescent="0.3">
      <c r="A32" s="48" t="s">
        <v>54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</row>
    <row r="34" spans="1:9" ht="26.4" customHeight="1" x14ac:dyDescent="0.3">
      <c r="A34" s="60" t="s">
        <v>54</v>
      </c>
      <c r="B34" s="60"/>
      <c r="C34" s="60"/>
      <c r="D34" s="60"/>
      <c r="E34" s="26"/>
      <c r="F34" s="26"/>
      <c r="G34" s="44"/>
    </row>
    <row r="35" spans="1:9" ht="28.8" x14ac:dyDescent="0.3">
      <c r="A35" s="41" t="s">
        <v>12</v>
      </c>
      <c r="B35" s="6" t="s">
        <v>15</v>
      </c>
      <c r="C35" s="41" t="s">
        <v>13</v>
      </c>
      <c r="D35" s="41" t="s">
        <v>25</v>
      </c>
      <c r="E35" s="45"/>
      <c r="G35" s="7" t="s">
        <v>13</v>
      </c>
      <c r="H35" s="8" t="s">
        <v>16</v>
      </c>
    </row>
    <row r="36" spans="1:9" x14ac:dyDescent="0.3">
      <c r="A36" s="2" t="s">
        <v>0</v>
      </c>
      <c r="B36" s="3">
        <v>75122.543999999994</v>
      </c>
      <c r="C36" s="4">
        <v>405</v>
      </c>
      <c r="D36" s="1">
        <f>C36*$G$36+$H$36</f>
        <v>82734.095436644231</v>
      </c>
      <c r="E36" s="46"/>
      <c r="G36" s="16" cm="1">
        <f t="array" ref="G36:H40">LINEST(B36:B47,C36:C47,1,1)</f>
        <v>165.28392718503531</v>
      </c>
      <c r="H36" s="17">
        <v>15794.104926704924</v>
      </c>
    </row>
    <row r="37" spans="1:9" x14ac:dyDescent="0.3">
      <c r="A37" s="2" t="s">
        <v>1</v>
      </c>
      <c r="B37" s="3">
        <v>53832.555</v>
      </c>
      <c r="C37" s="4">
        <v>258</v>
      </c>
      <c r="D37" s="1">
        <f t="shared" ref="D37:D47" si="1">C37*$G$36+$H$36</f>
        <v>58437.358140444034</v>
      </c>
      <c r="E37" s="46"/>
      <c r="G37" s="14">
        <v>12.208096226137268</v>
      </c>
      <c r="H37" s="14">
        <v>2305.2164858772899</v>
      </c>
    </row>
    <row r="38" spans="1:9" x14ac:dyDescent="0.3">
      <c r="A38" s="2" t="s">
        <v>2</v>
      </c>
      <c r="B38" s="3">
        <v>59750.249999999993</v>
      </c>
      <c r="C38" s="4">
        <v>253</v>
      </c>
      <c r="D38" s="1">
        <f t="shared" si="1"/>
        <v>57610.938504518854</v>
      </c>
      <c r="E38" s="46"/>
      <c r="F38" s="9" t="s">
        <v>17</v>
      </c>
      <c r="G38" s="18">
        <v>0.9482672694635601</v>
      </c>
      <c r="H38" s="19">
        <v>5720.5092472847773</v>
      </c>
      <c r="I38" s="28" t="s">
        <v>19</v>
      </c>
    </row>
    <row r="39" spans="1:9" x14ac:dyDescent="0.3">
      <c r="A39" s="2" t="s">
        <v>3</v>
      </c>
      <c r="B39" s="3">
        <v>47027.925000000003</v>
      </c>
      <c r="C39" s="4">
        <v>132</v>
      </c>
      <c r="D39" s="1">
        <f t="shared" si="1"/>
        <v>37611.583315129581</v>
      </c>
      <c r="E39" s="46"/>
      <c r="G39" s="14">
        <v>183.30122141834593</v>
      </c>
      <c r="H39" s="10">
        <v>10</v>
      </c>
      <c r="I39" s="10" t="s">
        <v>18</v>
      </c>
    </row>
    <row r="40" spans="1:9" x14ac:dyDescent="0.3">
      <c r="A40" s="2" t="s">
        <v>4</v>
      </c>
      <c r="B40" s="3">
        <v>26699.665999999997</v>
      </c>
      <c r="C40" s="4">
        <v>42</v>
      </c>
      <c r="D40" s="1">
        <f t="shared" si="1"/>
        <v>22736.029868476406</v>
      </c>
      <c r="E40" s="46"/>
      <c r="G40" s="20">
        <v>5998390604.618063</v>
      </c>
      <c r="H40" s="20">
        <v>327242260.48270655</v>
      </c>
    </row>
    <row r="41" spans="1:9" x14ac:dyDescent="0.3">
      <c r="A41" s="2" t="s">
        <v>5</v>
      </c>
      <c r="B41" s="3">
        <v>16031.749999999998</v>
      </c>
      <c r="C41" s="4">
        <v>0</v>
      </c>
      <c r="D41" s="1">
        <f t="shared" si="1"/>
        <v>15794.104926704924</v>
      </c>
      <c r="E41" s="46"/>
    </row>
    <row r="42" spans="1:9" x14ac:dyDescent="0.3">
      <c r="A42" s="2" t="s">
        <v>6</v>
      </c>
      <c r="B42" s="3">
        <v>12369.735000000001</v>
      </c>
      <c r="C42" s="4">
        <v>0</v>
      </c>
      <c r="D42" s="1">
        <f t="shared" si="1"/>
        <v>15794.104926704924</v>
      </c>
      <c r="E42" s="46"/>
      <c r="F42" s="11" t="s">
        <v>20</v>
      </c>
      <c r="G42" s="15">
        <f>G36/G37</f>
        <v>13.538878144748402</v>
      </c>
    </row>
    <row r="43" spans="1:9" x14ac:dyDescent="0.3">
      <c r="A43" s="2" t="s">
        <v>7</v>
      </c>
      <c r="B43" s="3">
        <v>13774.949999999999</v>
      </c>
      <c r="C43" s="4">
        <v>0</v>
      </c>
      <c r="D43" s="1">
        <f t="shared" si="1"/>
        <v>15794.104926704924</v>
      </c>
      <c r="E43" s="46"/>
    </row>
    <row r="44" spans="1:9" ht="15.6" x14ac:dyDescent="0.35">
      <c r="A44" s="2" t="s">
        <v>8</v>
      </c>
      <c r="B44" s="3">
        <v>12110.49</v>
      </c>
      <c r="C44" s="4">
        <v>0</v>
      </c>
      <c r="D44" s="1">
        <f t="shared" si="1"/>
        <v>15794.104926704924</v>
      </c>
      <c r="E44" s="46"/>
      <c r="F44" s="21" t="s">
        <v>21</v>
      </c>
      <c r="G44" s="22">
        <f>H38/B50</f>
        <v>0.15226162640364083</v>
      </c>
    </row>
    <row r="45" spans="1:9" x14ac:dyDescent="0.3">
      <c r="A45" s="2" t="s">
        <v>9</v>
      </c>
      <c r="B45" s="3">
        <v>13242.285</v>
      </c>
      <c r="C45" s="4">
        <v>16</v>
      </c>
      <c r="D45" s="1">
        <f t="shared" si="1"/>
        <v>18438.647761665488</v>
      </c>
      <c r="E45" s="46"/>
    </row>
    <row r="46" spans="1:9" x14ac:dyDescent="0.3">
      <c r="A46" s="2" t="s">
        <v>10</v>
      </c>
      <c r="B46" s="3">
        <v>60653.599999999999</v>
      </c>
      <c r="C46" s="4">
        <v>260</v>
      </c>
      <c r="D46" s="1">
        <f t="shared" si="1"/>
        <v>58767.925994814104</v>
      </c>
      <c r="E46" s="46"/>
    </row>
    <row r="47" spans="1:9" x14ac:dyDescent="0.3">
      <c r="A47" s="2" t="s">
        <v>11</v>
      </c>
      <c r="B47" s="3">
        <v>60227.397999999994</v>
      </c>
      <c r="C47" s="4">
        <v>215</v>
      </c>
      <c r="D47" s="1">
        <f t="shared" si="1"/>
        <v>51330.149271487513</v>
      </c>
      <c r="E47" s="46"/>
    </row>
    <row r="48" spans="1:9" x14ac:dyDescent="0.3">
      <c r="C48" s="25"/>
      <c r="E48" s="25"/>
    </row>
    <row r="49" spans="1:18" x14ac:dyDescent="0.3">
      <c r="A49" s="42" t="s">
        <v>22</v>
      </c>
      <c r="B49" s="43">
        <f>SUM(B36:B47)</f>
        <v>450843.14799999987</v>
      </c>
      <c r="D49" s="29">
        <f>SUM(D36:D47)</f>
        <v>450843.14799999987</v>
      </c>
      <c r="F49" s="30" t="s">
        <v>26</v>
      </c>
      <c r="G49" s="31">
        <f>B49-D49</f>
        <v>0</v>
      </c>
    </row>
    <row r="50" spans="1:18" x14ac:dyDescent="0.3">
      <c r="A50" s="13" t="s">
        <v>23</v>
      </c>
      <c r="B50" s="12">
        <f>AVERAGE(B36:B47)</f>
        <v>37570.262333333325</v>
      </c>
    </row>
    <row r="52" spans="1:18" x14ac:dyDescent="0.3">
      <c r="A52" s="53" t="s">
        <v>56</v>
      </c>
      <c r="B52" s="53"/>
      <c r="C52" s="53"/>
      <c r="D52" s="53"/>
      <c r="E52" s="53"/>
      <c r="F52" s="53"/>
    </row>
    <row r="53" spans="1:18" x14ac:dyDescent="0.3">
      <c r="A53" s="55" t="s">
        <v>32</v>
      </c>
      <c r="B53" s="55"/>
      <c r="C53" s="55"/>
      <c r="D53" s="33" t="s">
        <v>33</v>
      </c>
      <c r="E53" s="39" t="s">
        <v>34</v>
      </c>
      <c r="F53" s="39" t="s">
        <v>35</v>
      </c>
    </row>
    <row r="54" spans="1:18" x14ac:dyDescent="0.3">
      <c r="A54" s="54" t="s">
        <v>27</v>
      </c>
      <c r="B54" s="54"/>
      <c r="C54" s="54"/>
      <c r="D54" s="32">
        <f>G49</f>
        <v>0</v>
      </c>
      <c r="E54" s="40" t="s">
        <v>28</v>
      </c>
      <c r="F54" s="40" t="s">
        <v>36</v>
      </c>
    </row>
    <row r="55" spans="1:18" x14ac:dyDescent="0.3">
      <c r="A55" s="54" t="s">
        <v>17</v>
      </c>
      <c r="B55" s="54"/>
      <c r="C55" s="54"/>
      <c r="D55" s="14">
        <f>G38</f>
        <v>0.9482672694635601</v>
      </c>
      <c r="E55" s="40" t="s">
        <v>29</v>
      </c>
      <c r="F55" s="40" t="s">
        <v>36</v>
      </c>
    </row>
    <row r="56" spans="1:18" ht="15.6" x14ac:dyDescent="0.35">
      <c r="A56" s="54" t="s">
        <v>21</v>
      </c>
      <c r="B56" s="54"/>
      <c r="C56" s="54"/>
      <c r="D56" s="14">
        <f>G44</f>
        <v>0.15226162640364083</v>
      </c>
      <c r="E56" s="40" t="s">
        <v>30</v>
      </c>
      <c r="F56" s="40" t="s">
        <v>36</v>
      </c>
    </row>
    <row r="57" spans="1:18" x14ac:dyDescent="0.3">
      <c r="A57" s="54" t="s">
        <v>53</v>
      </c>
      <c r="B57" s="54"/>
      <c r="C57" s="54"/>
      <c r="D57" s="14">
        <f>G42</f>
        <v>13.538878144748402</v>
      </c>
      <c r="E57" s="40" t="s">
        <v>31</v>
      </c>
      <c r="F57" s="40" t="s">
        <v>36</v>
      </c>
    </row>
    <row r="59" spans="1:18" s="61" customFormat="1" x14ac:dyDescent="0.3">
      <c r="A59" s="48" t="s">
        <v>57</v>
      </c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</row>
    <row r="61" spans="1:18" s="49" customFormat="1" ht="34.799999999999997" customHeight="1" x14ac:dyDescent="0.3">
      <c r="A61" s="58" t="s">
        <v>12</v>
      </c>
      <c r="B61" s="58" t="s">
        <v>58</v>
      </c>
      <c r="C61" s="6" t="s">
        <v>59</v>
      </c>
      <c r="D61" s="6" t="s">
        <v>60</v>
      </c>
      <c r="E61" s="6" t="s">
        <v>61</v>
      </c>
    </row>
    <row r="62" spans="1:18" x14ac:dyDescent="0.3">
      <c r="A62" s="59"/>
      <c r="B62" s="59"/>
      <c r="C62" s="50" t="s">
        <v>14</v>
      </c>
      <c r="D62" s="50" t="s">
        <v>14</v>
      </c>
      <c r="E62" s="50" t="s">
        <v>14</v>
      </c>
    </row>
    <row r="63" spans="1:18" x14ac:dyDescent="0.3">
      <c r="A63" s="2" t="s">
        <v>0</v>
      </c>
      <c r="B63" s="40">
        <v>412.6</v>
      </c>
      <c r="C63" s="3">
        <f>B63*$G$9+$H$9</f>
        <v>257625.04083086731</v>
      </c>
      <c r="D63" s="3">
        <f>B63*$G$36+$H$36</f>
        <v>83990.253283250495</v>
      </c>
      <c r="E63" s="3">
        <f>C63-D63</f>
        <v>173634.78754761681</v>
      </c>
    </row>
    <row r="64" spans="1:18" x14ac:dyDescent="0.3">
      <c r="A64" s="2" t="s">
        <v>1</v>
      </c>
      <c r="B64" s="40">
        <v>326.60000000000002</v>
      </c>
      <c r="C64" s="3">
        <f t="shared" ref="C64:C74" si="2">B64*$G$9+$H$9</f>
        <v>213624.67674557242</v>
      </c>
      <c r="D64" s="3">
        <f t="shared" ref="D64:D74" si="3">B64*$G$36+$H$36</f>
        <v>69775.835545337468</v>
      </c>
      <c r="E64" s="3">
        <f t="shared" ref="E64:E74" si="4">C64-D64</f>
        <v>143848.84120023495</v>
      </c>
    </row>
    <row r="65" spans="1:18" x14ac:dyDescent="0.3">
      <c r="A65" s="2" t="s">
        <v>2</v>
      </c>
      <c r="B65" s="40">
        <v>293.60000000000002</v>
      </c>
      <c r="C65" s="3">
        <f t="shared" si="2"/>
        <v>196740.81610819179</v>
      </c>
      <c r="D65" s="3">
        <f t="shared" si="3"/>
        <v>64321.465948231293</v>
      </c>
      <c r="E65" s="3">
        <f t="shared" si="4"/>
        <v>132419.35015996051</v>
      </c>
    </row>
    <row r="66" spans="1:18" x14ac:dyDescent="0.3">
      <c r="A66" s="2" t="s">
        <v>3</v>
      </c>
      <c r="B66" s="40">
        <v>168.4</v>
      </c>
      <c r="C66" s="3">
        <f t="shared" si="2"/>
        <v>132684.47211425082</v>
      </c>
      <c r="D66" s="3">
        <f t="shared" si="3"/>
        <v>43627.91826466487</v>
      </c>
      <c r="E66" s="3">
        <f t="shared" si="4"/>
        <v>89056.553849585951</v>
      </c>
    </row>
    <row r="67" spans="1:18" x14ac:dyDescent="0.3">
      <c r="A67" s="2" t="s">
        <v>4</v>
      </c>
      <c r="B67" s="40">
        <v>45.6</v>
      </c>
      <c r="C67" s="3">
        <f t="shared" si="2"/>
        <v>69856.045257573875</v>
      </c>
      <c r="D67" s="3">
        <f t="shared" si="3"/>
        <v>23331.052006342536</v>
      </c>
      <c r="E67" s="3">
        <f t="shared" si="4"/>
        <v>46524.993251231339</v>
      </c>
    </row>
    <row r="68" spans="1:18" x14ac:dyDescent="0.3">
      <c r="A68" s="2" t="s">
        <v>5</v>
      </c>
      <c r="B68" s="40">
        <v>0</v>
      </c>
      <c r="C68" s="40">
        <v>0</v>
      </c>
      <c r="D68" s="40">
        <v>0</v>
      </c>
      <c r="E68" s="40">
        <f t="shared" si="4"/>
        <v>0</v>
      </c>
    </row>
    <row r="69" spans="1:18" x14ac:dyDescent="0.3">
      <c r="A69" s="2" t="s">
        <v>6</v>
      </c>
      <c r="B69" s="40">
        <v>0</v>
      </c>
      <c r="C69" s="40">
        <v>0</v>
      </c>
      <c r="D69" s="40">
        <v>0</v>
      </c>
      <c r="E69" s="40">
        <f t="shared" si="4"/>
        <v>0</v>
      </c>
    </row>
    <row r="70" spans="1:18" x14ac:dyDescent="0.3">
      <c r="A70" s="2" t="s">
        <v>7</v>
      </c>
      <c r="B70" s="40">
        <v>0</v>
      </c>
      <c r="C70" s="40">
        <v>0</v>
      </c>
      <c r="D70" s="40">
        <v>0</v>
      </c>
      <c r="E70" s="40">
        <f t="shared" si="4"/>
        <v>0</v>
      </c>
    </row>
    <row r="71" spans="1:18" x14ac:dyDescent="0.3">
      <c r="A71" s="2" t="s">
        <v>8</v>
      </c>
      <c r="B71" s="40">
        <v>0</v>
      </c>
      <c r="C71" s="40">
        <v>0</v>
      </c>
      <c r="D71" s="40">
        <v>0</v>
      </c>
      <c r="E71" s="40">
        <f t="shared" si="4"/>
        <v>0</v>
      </c>
    </row>
    <row r="72" spans="1:18" x14ac:dyDescent="0.3">
      <c r="A72" s="2" t="s">
        <v>9</v>
      </c>
      <c r="B72" s="40">
        <v>16.8</v>
      </c>
      <c r="C72" s="3">
        <f t="shared" si="2"/>
        <v>55121.039610405343</v>
      </c>
      <c r="D72" s="3">
        <f t="shared" si="3"/>
        <v>18570.874903413518</v>
      </c>
      <c r="E72" s="3">
        <f t="shared" si="4"/>
        <v>36550.164706991825</v>
      </c>
    </row>
    <row r="73" spans="1:18" x14ac:dyDescent="0.3">
      <c r="A73" s="2" t="s">
        <v>10</v>
      </c>
      <c r="B73" s="40">
        <v>295.5</v>
      </c>
      <c r="C73" s="3">
        <f t="shared" si="2"/>
        <v>197712.9171751925</v>
      </c>
      <c r="D73" s="3">
        <f t="shared" si="3"/>
        <v>64635.505409882855</v>
      </c>
      <c r="E73" s="3">
        <f t="shared" si="4"/>
        <v>133077.41176530963</v>
      </c>
    </row>
    <row r="74" spans="1:18" x14ac:dyDescent="0.3">
      <c r="A74" s="2" t="s">
        <v>11</v>
      </c>
      <c r="B74" s="40">
        <v>311.60000000000002</v>
      </c>
      <c r="C74" s="3">
        <f t="shared" si="2"/>
        <v>205950.19463767216</v>
      </c>
      <c r="D74" s="3">
        <f t="shared" si="3"/>
        <v>67296.576637561928</v>
      </c>
      <c r="E74" s="3">
        <f t="shared" si="4"/>
        <v>138653.61800011023</v>
      </c>
    </row>
    <row r="76" spans="1:18" x14ac:dyDescent="0.3">
      <c r="A76" s="42" t="s">
        <v>22</v>
      </c>
      <c r="C76" s="43">
        <f>SUM(C63:C74)</f>
        <v>1329315.2024797262</v>
      </c>
      <c r="D76" s="43">
        <f t="shared" ref="D76:E76" si="5">SUM(D63:D74)</f>
        <v>435549.48199868505</v>
      </c>
      <c r="E76" s="43">
        <f t="shared" si="5"/>
        <v>893765.72048104135</v>
      </c>
    </row>
    <row r="78" spans="1:18" s="61" customFormat="1" x14ac:dyDescent="0.3">
      <c r="A78" s="48" t="s">
        <v>62</v>
      </c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</row>
    <row r="80" spans="1:18" x14ac:dyDescent="0.3">
      <c r="A80" s="53" t="s">
        <v>37</v>
      </c>
      <c r="B80" s="53"/>
      <c r="C80" s="38" t="s">
        <v>43</v>
      </c>
      <c r="D80" s="38" t="s">
        <v>42</v>
      </c>
    </row>
    <row r="81" spans="1:4" x14ac:dyDescent="0.3">
      <c r="A81" s="56" t="s">
        <v>39</v>
      </c>
      <c r="B81" s="56"/>
      <c r="C81" s="24" t="s">
        <v>45</v>
      </c>
      <c r="D81" s="24" t="s">
        <v>45</v>
      </c>
    </row>
    <row r="82" spans="1:4" x14ac:dyDescent="0.3">
      <c r="A82" s="56" t="s">
        <v>38</v>
      </c>
      <c r="B82" s="56"/>
      <c r="C82" s="35" t="s">
        <v>44</v>
      </c>
      <c r="D82" s="24" t="s">
        <v>44</v>
      </c>
    </row>
    <row r="83" spans="1:4" x14ac:dyDescent="0.3">
      <c r="A83" s="56" t="s">
        <v>40</v>
      </c>
      <c r="B83" s="56"/>
      <c r="C83" s="24" t="s">
        <v>45</v>
      </c>
      <c r="D83" s="24" t="s">
        <v>45</v>
      </c>
    </row>
    <row r="84" spans="1:4" x14ac:dyDescent="0.3">
      <c r="A84" s="56" t="s">
        <v>41</v>
      </c>
      <c r="B84" s="56"/>
      <c r="C84" s="24" t="s">
        <v>45</v>
      </c>
      <c r="D84" s="24" t="s">
        <v>45</v>
      </c>
    </row>
    <row r="86" spans="1:4" x14ac:dyDescent="0.3">
      <c r="A86" s="57" t="s">
        <v>63</v>
      </c>
      <c r="B86" s="57"/>
      <c r="C86" s="3">
        <f>H11</f>
        <v>14661.762579187762</v>
      </c>
      <c r="D86" s="13" t="s">
        <v>14</v>
      </c>
    </row>
    <row r="87" spans="1:4" x14ac:dyDescent="0.3">
      <c r="A87" s="57" t="s">
        <v>64</v>
      </c>
      <c r="B87" s="57"/>
      <c r="C87" s="3">
        <f>H38</f>
        <v>5720.5092472847773</v>
      </c>
      <c r="D87" s="13" t="s">
        <v>14</v>
      </c>
    </row>
    <row r="88" spans="1:4" x14ac:dyDescent="0.3">
      <c r="A88" s="57" t="s">
        <v>46</v>
      </c>
      <c r="B88" s="57"/>
      <c r="C88" s="3">
        <v>12</v>
      </c>
      <c r="D88" s="13" t="s">
        <v>47</v>
      </c>
    </row>
    <row r="89" spans="1:4" x14ac:dyDescent="0.3">
      <c r="A89" s="57" t="s">
        <v>48</v>
      </c>
      <c r="B89" s="57"/>
      <c r="C89" s="51">
        <v>0.9</v>
      </c>
    </row>
    <row r="90" spans="1:4" x14ac:dyDescent="0.3">
      <c r="A90" s="57" t="s">
        <v>49</v>
      </c>
      <c r="B90" s="57"/>
      <c r="C90" s="23">
        <f>TINV(1-C89,H12)</f>
        <v>1.812461122811676</v>
      </c>
    </row>
    <row r="92" spans="1:4" x14ac:dyDescent="0.3">
      <c r="A92" s="57" t="s">
        <v>50</v>
      </c>
      <c r="B92" s="57"/>
      <c r="C92" s="34">
        <f>SQRT(C86^2+C87^2)*C90*SQRT(C88)</f>
        <v>98813.181231625436</v>
      </c>
      <c r="D92" s="13" t="s">
        <v>14</v>
      </c>
    </row>
    <row r="93" spans="1:4" x14ac:dyDescent="0.3">
      <c r="A93" s="57" t="s">
        <v>51</v>
      </c>
      <c r="B93" s="57"/>
      <c r="C93" s="36">
        <f>C92/'0'!B16</f>
        <v>0.10090646568088221</v>
      </c>
    </row>
    <row r="95" spans="1:4" x14ac:dyDescent="0.3">
      <c r="A95" s="27"/>
    </row>
    <row r="96" spans="1:4" x14ac:dyDescent="0.3">
      <c r="A96" s="27"/>
    </row>
    <row r="98" spans="2:7" ht="26.4" customHeight="1" x14ac:dyDescent="0.3">
      <c r="B98" s="44"/>
      <c r="C98" s="44"/>
      <c r="D98" s="44"/>
      <c r="E98" s="44"/>
      <c r="F98" s="44"/>
      <c r="G98" s="44"/>
    </row>
  </sheetData>
  <mergeCells count="28">
    <mergeCell ref="A86:B86"/>
    <mergeCell ref="A25:F25"/>
    <mergeCell ref="A26:C26"/>
    <mergeCell ref="A27:C27"/>
    <mergeCell ref="A28:C28"/>
    <mergeCell ref="A29:C29"/>
    <mergeCell ref="A30:C30"/>
    <mergeCell ref="A88:B88"/>
    <mergeCell ref="A89:B89"/>
    <mergeCell ref="A90:B90"/>
    <mergeCell ref="A92:B92"/>
    <mergeCell ref="A93:B93"/>
    <mergeCell ref="A61:A62"/>
    <mergeCell ref="A87:B87"/>
    <mergeCell ref="A7:D7"/>
    <mergeCell ref="A52:F52"/>
    <mergeCell ref="A53:C53"/>
    <mergeCell ref="A54:C54"/>
    <mergeCell ref="A55:C55"/>
    <mergeCell ref="A56:C56"/>
    <mergeCell ref="A34:D34"/>
    <mergeCell ref="A57:C57"/>
    <mergeCell ref="B61:B62"/>
    <mergeCell ref="A80:B80"/>
    <mergeCell ref="A81:B81"/>
    <mergeCell ref="A82:B82"/>
    <mergeCell ref="A83:B83"/>
    <mergeCell ref="A84:B84"/>
  </mergeCells>
  <dataValidations count="1">
    <dataValidation type="list" allowBlank="1" showInputMessage="1" showErrorMessage="1" sqref="C89" xr:uid="{0CFA4EE5-0EC6-468B-9B5A-A2794203E943}">
      <formula1>"95%,90%,68%"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0</vt:lpstr>
      <vt:lpstr>1</vt:lpstr>
      <vt:lpstr>'1'!Yazdırma_Başlıkları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CEM</cp:lastModifiedBy>
  <dcterms:created xsi:type="dcterms:W3CDTF">2022-09-18T21:07:52Z</dcterms:created>
  <dcterms:modified xsi:type="dcterms:W3CDTF">2022-09-28T09:26:17Z</dcterms:modified>
</cp:coreProperties>
</file>