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M\Desktop\KABEV_CALISTAY_M&amp;V_EGITIM\5\"/>
    </mc:Choice>
  </mc:AlternateContent>
  <xr:revisionPtr revIDLastSave="0" documentId="13_ncr:1_{73B59665-95EC-4D71-A807-D9A9887C7F80}" xr6:coauthVersionLast="47" xr6:coauthVersionMax="47" xr10:uidLastSave="{00000000-0000-0000-0000-000000000000}"/>
  <bookViews>
    <workbookView xWindow="22932" yWindow="-108" windowWidth="23256" windowHeight="12576" activeTab="1" xr2:uid="{5E634A84-3F08-48C9-A435-E1532F839907}"/>
  </bookViews>
  <sheets>
    <sheet name="0" sheetId="1" r:id="rId1"/>
    <sheet name="1" sheetId="20" r:id="rId2"/>
  </sheets>
  <definedNames>
    <definedName name="_xlnm.Print_Titles" localSheetId="1">'1'!$1:$4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2" i="20" l="1"/>
  <c r="C103" i="20"/>
  <c r="C104" i="20"/>
  <c r="C105" i="20"/>
  <c r="C106" i="20"/>
  <c r="C107" i="20"/>
  <c r="C108" i="20"/>
  <c r="C109" i="20"/>
  <c r="C110" i="20"/>
  <c r="C111" i="20"/>
  <c r="C112" i="20"/>
  <c r="C101" i="20"/>
  <c r="B90" i="20"/>
  <c r="B91" i="20"/>
  <c r="B92" i="20"/>
  <c r="B93" i="20"/>
  <c r="B94" i="20"/>
  <c r="B95" i="20"/>
  <c r="B96" i="20"/>
  <c r="B97" i="20"/>
  <c r="B98" i="20"/>
  <c r="B99" i="20"/>
  <c r="B100" i="20"/>
  <c r="B89" i="20"/>
  <c r="B83" i="20"/>
  <c r="B22" i="20"/>
  <c r="B21" i="20"/>
  <c r="G8" i="20" a="1"/>
  <c r="G16" i="20" s="1"/>
  <c r="D28" i="20" s="1"/>
  <c r="D70" i="20" l="1"/>
  <c r="D71" i="20" s="1"/>
  <c r="D72" i="20" s="1"/>
  <c r="D73" i="20" s="1"/>
  <c r="D74" i="20" s="1"/>
  <c r="D75" i="20" s="1"/>
  <c r="D76" i="20" s="1"/>
  <c r="D77" i="20" s="1"/>
  <c r="D78" i="20" s="1"/>
  <c r="D79" i="20" s="1"/>
  <c r="D80" i="20" s="1"/>
  <c r="D81" i="20" s="1"/>
  <c r="D82" i="20" s="1"/>
  <c r="D27" i="20"/>
  <c r="C53" i="20"/>
  <c r="C57" i="20"/>
  <c r="C58" i="20" s="1"/>
  <c r="G8" i="20"/>
  <c r="E70" i="20" s="1"/>
  <c r="E76" i="20" l="1"/>
  <c r="F76" i="20" s="1"/>
  <c r="E75" i="20"/>
  <c r="F75" i="20" s="1"/>
  <c r="E71" i="20"/>
  <c r="F71" i="20" s="1"/>
  <c r="E77" i="20"/>
  <c r="F77" i="20" s="1"/>
  <c r="E73" i="20"/>
  <c r="F73" i="20" s="1"/>
  <c r="E81" i="20"/>
  <c r="F81" i="20" s="1"/>
  <c r="E78" i="20"/>
  <c r="F78" i="20" s="1"/>
  <c r="E79" i="20"/>
  <c r="F79" i="20" s="1"/>
  <c r="E72" i="20"/>
  <c r="F72" i="20" s="1"/>
  <c r="E80" i="20"/>
  <c r="F80" i="20" s="1"/>
  <c r="E74" i="20"/>
  <c r="F74" i="20" s="1"/>
  <c r="E82" i="20"/>
  <c r="F82" i="20" s="1"/>
  <c r="D10" i="20"/>
  <c r="D9" i="20"/>
  <c r="D15" i="20"/>
  <c r="D18" i="20"/>
  <c r="D12" i="20"/>
  <c r="G14" i="20"/>
  <c r="D29" i="20" s="1"/>
  <c r="D8" i="20"/>
  <c r="D19" i="20"/>
  <c r="D13" i="20"/>
  <c r="D17" i="20"/>
  <c r="D11" i="20"/>
  <c r="D16" i="20"/>
  <c r="D14" i="20"/>
  <c r="C60" i="20"/>
  <c r="C61" i="20" s="1"/>
  <c r="D105" i="20" l="1"/>
  <c r="G75" i="20"/>
  <c r="D102" i="20"/>
  <c r="G72" i="20"/>
  <c r="D106" i="20"/>
  <c r="G76" i="20"/>
  <c r="G79" i="20"/>
  <c r="D109" i="20"/>
  <c r="G78" i="20"/>
  <c r="D108" i="20"/>
  <c r="D101" i="20"/>
  <c r="G71" i="20"/>
  <c r="D111" i="20"/>
  <c r="G81" i="20"/>
  <c r="D103" i="20"/>
  <c r="G73" i="20"/>
  <c r="D112" i="20"/>
  <c r="G82" i="20"/>
  <c r="G77" i="20"/>
  <c r="D107" i="20"/>
  <c r="D104" i="20"/>
  <c r="G74" i="20"/>
  <c r="G80" i="20"/>
  <c r="D110" i="20"/>
  <c r="F83" i="20"/>
  <c r="D21" i="20"/>
  <c r="G21" i="20" s="1"/>
  <c r="D26" i="20" s="1"/>
  <c r="G83" i="20" l="1"/>
  <c r="B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<sst xmlns="http://schemas.openxmlformats.org/spreadsheetml/2006/main" count="121" uniqueCount="67">
  <si>
    <t>OCAK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</si>
  <si>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</si>
  <si>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</si>
  <si>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</si>
  <si>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</si>
  <si>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</si>
  <si>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</si>
  <si>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</si>
  <si>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</si>
  <si>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</si>
  <si>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</si>
  <si>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</si>
  <si>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>DÖNEM</t>
  </si>
  <si>
    <t>HDD</t>
  </si>
  <si>
    <t>kWh</t>
  </si>
  <si>
    <t>DOĞALGAZ
kWh</t>
  </si>
  <si>
    <t>SABİT</t>
  </si>
  <si>
    <t>R²</t>
  </si>
  <si>
    <t>DF</t>
  </si>
  <si>
    <t>RMSE</t>
  </si>
  <si>
    <t>T-stat</t>
  </si>
  <si>
    <r>
      <t>CV</t>
    </r>
    <r>
      <rPr>
        <vertAlign val="subscript"/>
        <sz val="11"/>
        <color theme="1"/>
        <rFont val="Calibri"/>
        <family val="2"/>
        <charset val="162"/>
        <scheme val="minor"/>
      </rPr>
      <t>RMSE</t>
    </r>
  </si>
  <si>
    <t>TOPLAM</t>
  </si>
  <si>
    <t>ORTALAMA</t>
  </si>
  <si>
    <t>Beklenen Tasarruf kWh</t>
  </si>
  <si>
    <t>MODEL</t>
  </si>
  <si>
    <t>TDD</t>
  </si>
  <si>
    <t>Tahmini Değerlerin Doğrulanması</t>
  </si>
  <si>
    <t>&lt;0,005</t>
  </si>
  <si>
    <t>&gt;0,75</t>
  </si>
  <si>
    <t>&lt;0,2</t>
  </si>
  <si>
    <t>&gt;2</t>
  </si>
  <si>
    <t>DEĞERLENDİRME KRİTERLERİ</t>
  </si>
  <si>
    <t>DEĞER</t>
  </si>
  <si>
    <t>REFERANS</t>
  </si>
  <si>
    <t>SONUÇ</t>
  </si>
  <si>
    <t>UYGUN</t>
  </si>
  <si>
    <t>Belirsizlik Hesabı</t>
  </si>
  <si>
    <t>Model Belirsizliği</t>
  </si>
  <si>
    <t>Örneklem Belirsizliği</t>
  </si>
  <si>
    <t>Sayaç Belirsizliği</t>
  </si>
  <si>
    <t>Tahmin Belirsizliği</t>
  </si>
  <si>
    <t>Raporlama D.</t>
  </si>
  <si>
    <t>Referans D.</t>
  </si>
  <si>
    <t>E</t>
  </si>
  <si>
    <t>H</t>
  </si>
  <si>
    <t>Dönem Sayısı</t>
  </si>
  <si>
    <t>Ay</t>
  </si>
  <si>
    <t>Güven Seviyesi</t>
  </si>
  <si>
    <t>t Değeri</t>
  </si>
  <si>
    <t>Mutlak Belirsizlik</t>
  </si>
  <si>
    <t>Toplam Belirsizlik</t>
  </si>
  <si>
    <t>%90 Güven Seviyesinde</t>
  </si>
  <si>
    <t>Rölatif Belirsizlik</t>
  </si>
  <si>
    <r>
      <rPr>
        <sz val="11"/>
        <rFont val="Calibri"/>
        <family val="2"/>
        <charset val="162"/>
        <scheme val="minor"/>
      </rPr>
      <t>Beklenen Tasarruf:</t>
    </r>
    <r>
      <rPr>
        <sz val="11"/>
        <color rgb="FFFF0000"/>
        <rFont val="Calibri"/>
        <family val="2"/>
        <charset val="162"/>
        <scheme val="minor"/>
      </rPr>
      <t xml:space="preserve"> 72% ± 9,4%</t>
    </r>
  </si>
  <si>
    <r>
      <rPr>
        <sz val="11"/>
        <rFont val="Calibri"/>
        <family val="2"/>
        <charset val="162"/>
        <scheme val="minor"/>
      </rPr>
      <t>Beklenen Tasarruf:</t>
    </r>
    <r>
      <rPr>
        <sz val="11"/>
        <color rgb="FFFF0000"/>
        <rFont val="Calibri"/>
        <family val="2"/>
        <charset val="162"/>
        <scheme val="minor"/>
      </rPr>
      <t xml:space="preserve"> 979.255 ± 92.054kWh</t>
    </r>
  </si>
  <si>
    <t>DOĞALGAZ kWh = 511,6321 x HDD + 46.525,61</t>
  </si>
  <si>
    <t>Bağımsız Değişkenin Duyarlılığı (t-stat)</t>
  </si>
  <si>
    <t>RAPORLAMA DÖNEMİ</t>
  </si>
  <si>
    <t>HDD KATS.</t>
  </si>
  <si>
    <t>BASELINE AYARLAMA</t>
  </si>
  <si>
    <t>TASARRUF</t>
  </si>
  <si>
    <t>REFERANS
DÖNEM</t>
  </si>
  <si>
    <t>RAPORLAMA
DÖNEMİ</t>
  </si>
  <si>
    <t>BLA</t>
  </si>
  <si>
    <t>REFERAN DÖNEM</t>
  </si>
  <si>
    <r>
      <rPr>
        <b/>
        <sz val="11"/>
        <color theme="1"/>
        <rFont val="Calibri"/>
        <family val="2"/>
        <charset val="162"/>
        <scheme val="minor"/>
      </rPr>
      <t xml:space="preserve">Hazırlayan: </t>
    </r>
    <r>
      <rPr>
        <sz val="11"/>
        <color theme="1"/>
        <rFont val="Calibri"/>
        <family val="2"/>
        <charset val="162"/>
        <scheme val="minor"/>
      </rPr>
      <t>Dr. Cem Karabal - KABEV M&amp;V Eğitimi 22.09.2022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</si>
</sst>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0.0%"/>
  </numFmts>
  <fonts count="11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vertAlign val="subscript"/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4" fontId="4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4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3" borderId="1" xfId="0" applyFill="1" applyBorder="1"/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9" borderId="1" xfId="0" applyFill="1" applyBorder="1"/>
    <xf numFmtId="2" fontId="0" fillId="9" borderId="1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0" xfId="0" applyFont="1"/>
    <xf numFmtId="0" fontId="0" fillId="8" borderId="1" xfId="0" applyFill="1" applyBorder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2" borderId="1" xfId="0" applyFill="1" applyBorder="1"/>
    <xf numFmtId="164" fontId="0" fillId="2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4" fontId="4" fillId="6" borderId="1" xfId="0" applyNumberFormat="1" applyFont="1" applyFill="1" applyBorder="1" applyAlignment="1">
      <alignment horizontal="center" vertical="center" wrapText="1"/>
    </xf>
    <xf numFmtId="0" fontId="0" fillId="0" borderId="1" xfId="0" quotePrefix="1" applyFill="1" applyBorder="1" applyAlignment="1">
      <alignment horizontal="center"/>
    </xf>
    <xf numFmtId="165" fontId="4" fillId="6" borderId="1" xfId="1" applyNumberFormat="1" applyFont="1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/>
    <xf numFmtId="4" fontId="3" fillId="0" borderId="1" xfId="0" applyNumberFormat="1" applyFont="1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4" fontId="9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3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0" fillId="10" borderId="0" xfId="0" applyFont="1" applyFill="1" applyAlignment="1">
      <alignment horizontal="left" vertical="center"/>
    </xf>
    <xf numFmtId="0" fontId="0" fillId="0" borderId="0" xfId="0" applyAlignment="1">
      <alignment vertical="center"/>
    </xf>
  </cellXfs>
  <cellStyles count="2">
    <cellStyle name="Normal" xfId="0" builtinId="0"/>
    <cellStyle name="Yüzd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kWh-HDD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tr-TR"/>
                </a:p>
              </c:txPr>
            </c:trendlineLbl>
          </c:trendline>
          <c:xVal>
            <c:numRef>
              <c:f>'1'!$C$8:$C$19</c:f>
              <c:numCache>
                <c:formatCode>#,##0</c:formatCode>
                <c:ptCount val="12"/>
                <c:pt idx="0">
                  <c:v>396</c:v>
                </c:pt>
                <c:pt idx="1">
                  <c:v>269</c:v>
                </c:pt>
                <c:pt idx="2">
                  <c:v>235</c:v>
                </c:pt>
                <c:pt idx="3">
                  <c:v>149</c:v>
                </c:pt>
                <c:pt idx="4">
                  <c:v>49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10</c:v>
                </c:pt>
                <c:pt idx="10">
                  <c:v>228</c:v>
                </c:pt>
                <c:pt idx="11">
                  <c:v>231</c:v>
                </c:pt>
              </c:numCache>
            </c:numRef>
          </c:xVal>
          <c:yVal>
            <c:numRef>
              <c:f>'1'!$B$8:$B$19</c:f>
              <c:numCache>
                <c:formatCode>#,##0.00</c:formatCode>
                <c:ptCount val="12"/>
                <c:pt idx="0">
                  <c:v>228336</c:v>
                </c:pt>
                <c:pt idx="1">
                  <c:v>170897</c:v>
                </c:pt>
                <c:pt idx="2">
                  <c:v>170715</c:v>
                </c:pt>
                <c:pt idx="3">
                  <c:v>149295</c:v>
                </c:pt>
                <c:pt idx="4">
                  <c:v>81154</c:v>
                </c:pt>
                <c:pt idx="5">
                  <c:v>45805</c:v>
                </c:pt>
                <c:pt idx="6">
                  <c:v>39269</c:v>
                </c:pt>
                <c:pt idx="7">
                  <c:v>39357</c:v>
                </c:pt>
                <c:pt idx="8">
                  <c:v>36810</c:v>
                </c:pt>
                <c:pt idx="9">
                  <c:v>42039</c:v>
                </c:pt>
                <c:pt idx="10">
                  <c:v>173296</c:v>
                </c:pt>
                <c:pt idx="11">
                  <c:v>183062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2DD-4186-87F5-F28E52A98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990351"/>
        <c:axId val="2127986191"/>
      </c:scatterChart>
      <c:valAx>
        <c:axId val="21279903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7986191"/>
        <c:crosses val="autoZero"/>
        <c:crossBetween val="midCat"/>
      </c:valAx>
      <c:valAx>
        <c:axId val="212798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79903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Baseline-Model Karşılaştırma Grafiği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Baseline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'1'!$B$8:$B$19</c:f>
              <c:numCache>
                <c:formatCode>#,##0.00</c:formatCode>
                <c:ptCount val="12"/>
                <c:pt idx="0">
                  <c:v>228336</c:v>
                </c:pt>
                <c:pt idx="1">
                  <c:v>170897</c:v>
                </c:pt>
                <c:pt idx="2">
                  <c:v>170715</c:v>
                </c:pt>
                <c:pt idx="3">
                  <c:v>149295</c:v>
                </c:pt>
                <c:pt idx="4">
                  <c:v>81154</c:v>
                </c:pt>
                <c:pt idx="5">
                  <c:v>45805</c:v>
                </c:pt>
                <c:pt idx="6">
                  <c:v>39269</c:v>
                </c:pt>
                <c:pt idx="7">
                  <c:v>39357</c:v>
                </c:pt>
                <c:pt idx="8">
                  <c:v>36810</c:v>
                </c:pt>
                <c:pt idx="9">
                  <c:v>42039</c:v>
                </c:pt>
                <c:pt idx="10">
                  <c:v>173296</c:v>
                </c:pt>
                <c:pt idx="11">
                  <c:v>183062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F5-41A9-8EFC-F5DF6DBF820F}"/>
            </c:ext>
          </c:extLst>
        </c:ser>
        <c:ser>
          <c:idx val="1"/>
          <c:order val="1"/>
          <c:tx>
            <c:v>Model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'1'!$D$8:$D$19</c:f>
              <c:numCache>
                <c:formatCode>#,##0.00</c:formatCode>
                <c:ptCount val="12"/>
                <c:pt idx="0">
                  <c:v>249131.94729812437</c:v>
                </c:pt>
                <c:pt idx="1">
                  <c:v>184154.66545123531</c:v>
                </c:pt>
                <c:pt idx="2">
                  <c:v>166759.17267332802</c:v>
                </c:pt>
                <c:pt idx="3">
                  <c:v>122758.80858803312</c:v>
                </c:pt>
                <c:pt idx="4">
                  <c:v>71595.594535364609</c:v>
                </c:pt>
                <c:pt idx="5">
                  <c:v>46525.619649557033</c:v>
                </c:pt>
                <c:pt idx="6">
                  <c:v>46525.619649557033</c:v>
                </c:pt>
                <c:pt idx="7">
                  <c:v>46525.619649557033</c:v>
                </c:pt>
                <c:pt idx="8">
                  <c:v>46525.619649557033</c:v>
                </c:pt>
                <c:pt idx="9">
                  <c:v>51641.941054823881</c:v>
                </c:pt>
                <c:pt idx="10">
                  <c:v>163177.74768964126</c:v>
                </c:pt>
                <c:pt idx="11">
                  <c:v>164712.64411122131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F5-41A9-8EFC-F5DF6DBF8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9940383"/>
        <c:axId val="2129939551"/>
      </c:lineChart>
      <c:catAx>
        <c:axId val="212994038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9939551"/>
        <c:crosses val="autoZero"/>
        <c:auto val="1"/>
        <c:lblAlgn val="ctr"/>
        <c:lblOffset val="100"/>
        <c:noMultiLvlLbl val="0"/>
      </c:catAx>
      <c:valAx>
        <c:axId val="212993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9940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v>REFERANS DÖNEM ENERJİ TÜKETİMİ</c:v>
          </c:tx>
          <c:spPr>
            <a:solidFill>
              <a:schemeClr val="accent1"/>
            </a:solidFill>
            <a:ln>
              <a:noFill/>
            </a:ln>
            <a:effectLst/>
          </c:spPr>
          <c:val>
            <c:numRef>
              <c:f>'1'!$B$89:$B$112</c:f>
              <c:numCache>
                <c:formatCode>#,##0.00</c:formatCode>
                <c:ptCount val="24"/>
                <c:pt idx="0">
                  <c:v>228336</c:v>
                </c:pt>
                <c:pt idx="1">
                  <c:v>170897</c:v>
                </c:pt>
                <c:pt idx="2">
                  <c:v>170715</c:v>
                </c:pt>
                <c:pt idx="3">
                  <c:v>149295</c:v>
                </c:pt>
                <c:pt idx="4">
                  <c:v>81154</c:v>
                </c:pt>
                <c:pt idx="5">
                  <c:v>45805</c:v>
                </c:pt>
                <c:pt idx="6">
                  <c:v>39269</c:v>
                </c:pt>
                <c:pt idx="7">
                  <c:v>39357</c:v>
                </c:pt>
                <c:pt idx="8">
                  <c:v>36810</c:v>
                </c:pt>
                <c:pt idx="9">
                  <c:v>42039</c:v>
                </c:pt>
                <c:pt idx="10">
                  <c:v>173296</c:v>
                </c:pt>
                <c:pt idx="11">
                  <c:v>183062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86-4F3C-9C55-38C7D425F0A5}"/>
            </c:ext>
          </c:extLst>
        </c:ser>
        <c:ser>
          <c:idx val="1"/>
          <c:order val="1"/>
          <c:tx>
            <c:v>RAPORLAMA DÖNEMİ ENERJİ TÜKETİMİ</c:v>
          </c:tx>
          <c:spPr>
            <a:solidFill>
              <a:schemeClr val="accent2"/>
            </a:solidFill>
            <a:ln>
              <a:noFill/>
            </a:ln>
            <a:effectLst/>
          </c:spPr>
          <c:val>
            <c:numRef>
              <c:f>'1'!$C$89:$C$112</c:f>
              <c:numCache>
                <c:formatCode>General</c:formatCode>
                <c:ptCount val="24"/>
                <c:pt idx="12" formatCode="#,##0.00">
                  <c:v>75122.543999999994</c:v>
                </c:pt>
                <c:pt idx="13" formatCode="#,##0.00">
                  <c:v>53832.555</c:v>
                </c:pt>
                <c:pt idx="14" formatCode="#,##0.00">
                  <c:v>59750.249999999993</c:v>
                </c:pt>
                <c:pt idx="15" formatCode="#,##0.00">
                  <c:v>47027.925000000003</c:v>
                </c:pt>
                <c:pt idx="16" formatCode="#,##0.00">
                  <c:v>26699.665999999997</c:v>
                </c:pt>
                <c:pt idx="17" formatCode="#,##0.00">
                  <c:v>16031.749999999998</c:v>
                </c:pt>
                <c:pt idx="18" formatCode="#,##0.00">
                  <c:v>12369.735000000001</c:v>
                </c:pt>
                <c:pt idx="19" formatCode="#,##0.00">
                  <c:v>13774.949999999999</c:v>
                </c:pt>
                <c:pt idx="20" formatCode="#,##0.00">
                  <c:v>12110.49</c:v>
                </c:pt>
                <c:pt idx="21" formatCode="#,##0.00">
                  <c:v>13242.285</c:v>
                </c:pt>
                <c:pt idx="22" formatCode="#,##0.00">
                  <c:v>60653.599999999999</c:v>
                </c:pt>
                <c:pt idx="23" formatCode="#,##0.00">
                  <c:v>60227.397999999994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86-4F3C-9C55-38C7D425F0A5}"/>
            </c:ext>
          </c:extLst>
        </c:ser>
        <c:ser>
          <c:idx val="2"/>
          <c:order val="2"/>
          <c:tx>
            <c:v>TASARRUF VEYA KAÇINILMIŞ ENERJİ TÜKETİMİ</c:v>
          </c:tx>
          <c:spPr>
            <a:solidFill>
              <a:schemeClr val="accent3"/>
            </a:solidFill>
            <a:ln>
              <a:noFill/>
            </a:ln>
            <a:effectLst/>
          </c:spPr>
          <c:val>
            <c:numRef>
              <c:f>'1'!$D$89:$D$112</c:f>
              <c:numCache>
                <c:formatCode>General</c:formatCode>
                <c:ptCount val="24"/>
                <c:pt idx="12" formatCode="#,##0.00">
                  <c:v>253736.63656286453</c:v>
                </c:pt>
                <c:pt idx="13" formatCode="#,##0.00">
                  <c:v>178526.71190544177</c:v>
                </c:pt>
                <c:pt idx="14" formatCode="#,##0.00">
                  <c:v>175968.55120280839</c:v>
                </c:pt>
                <c:pt idx="15" formatCode="#,##0.00">
                  <c:v>114061.06219907948</c:v>
                </c:pt>
                <c:pt idx="16" formatCode="#,##0.00">
                  <c:v>68014.169551677813</c:v>
                </c:pt>
                <c:pt idx="17" formatCode="#,##0.00">
                  <c:v>46525.619649557033</c:v>
                </c:pt>
                <c:pt idx="18" formatCode="#,##0.00">
                  <c:v>46525.619649557033</c:v>
                </c:pt>
                <c:pt idx="19" formatCode="#,##0.00">
                  <c:v>46525.619649557033</c:v>
                </c:pt>
                <c:pt idx="20" formatCode="#,##0.00">
                  <c:v>46525.619649557033</c:v>
                </c:pt>
                <c:pt idx="21" formatCode="#,##0.00">
                  <c:v>54711.733897983999</c:v>
                </c:pt>
                <c:pt idx="22" formatCode="#,##0.00">
                  <c:v>179549.97618649516</c:v>
                </c:pt>
                <c:pt idx="23" formatCode="#,##0.00">
                  <c:v>156526.52986279433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86-4F3C-9C55-38C7D425F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415647"/>
        <c:axId val="212408991"/>
      </c:areaChart>
      <c:catAx>
        <c:axId val="212415647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408991"/>
        <c:crosses val="autoZero"/>
        <c:auto val="1"/>
        <c:lblAlgn val="ctr"/>
        <c:lblOffset val="100"/>
        <c:noMultiLvlLbl val="0"/>
      </c:catAx>
      <c:valAx>
        <c:axId val="212408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12415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6626</xdr:colOff>
      <xdr:row>29</xdr:row>
      <xdr:rowOff>79513</xdr:rowOff>
    </xdr:from>
    <xdr:to>
      <xdr:col>5</xdr:col>
      <xdr:colOff>410817</xdr:colOff>
      <xdr:row>44</xdr:row>
      <xdr:rowOff>39757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2FF4BD24-10E2-4796-BEE7-231CA97392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516834</xdr:colOff>
      <xdr:row>29</xdr:row>
      <xdr:rowOff>72886</xdr:rowOff>
    </xdr:from>
    <xdr:to>
      <xdr:col>12</xdr:col>
      <xdr:colOff>231913</xdr:colOff>
      <xdr:row>44</xdr:row>
      <xdr:rowOff>33130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5784258C-E15D-4373-B651-2EAC7E4387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205409</xdr:colOff>
      <xdr:row>85</xdr:row>
      <xdr:rowOff>165652</xdr:rowOff>
    </xdr:from>
    <xdr:to>
      <xdr:col>10</xdr:col>
      <xdr:colOff>206828</xdr:colOff>
      <xdr:row>104</xdr:row>
      <xdr:rowOff>165652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50916247-2B24-7B49-0500-50E5923960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157607</xdr:colOff>
      <xdr:row>105</xdr:row>
      <xdr:rowOff>74546</xdr:rowOff>
    </xdr:from>
    <xdr:to>
      <xdr:col>10</xdr:col>
      <xdr:colOff>163286</xdr:colOff>
      <xdr:row>120</xdr:row>
      <xdr:rowOff>97971</xdr:rowOff>
    </xdr:to>
    <xdr:pic>
      <xdr:nvPicPr>
        <xdr:cNvPr id="6" name="Resim 5">
          <a:extLst>
            <a:ext uri="{FF2B5EF4-FFF2-40B4-BE49-F238E27FC236}">
              <a16:creationId xmlns:a16="http://schemas.microsoft.com/office/drawing/2014/main" id="{10756B3F-B216-443C-8467-3DB44D43F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684578" y="18906832"/>
          <a:ext cx="4828051" cy="2799282"/>
        </a:xfrm>
        <a:prstGeom prst="rect">
          <a:avLst/>
        </a:prstGeom>
      </xdr:spPr>
    </xdr:pic>
    <xdr:clientData/>
  </xdr:twoCellAnchor>
  <xdr:twoCellAnchor editAs="oneCell">
    <xdr:from>
      <xdr:col>0</xdr:col>
      <xdr:colOff>43543</xdr:colOff>
      <xdr:row>0</xdr:row>
      <xdr:rowOff>119743</xdr:rowOff>
    </xdr:from>
    <xdr:to>
      <xdr:col>2</xdr:col>
      <xdr:colOff>195405</xdr:colOff>
      <xdr:row>0</xdr:row>
      <xdr:rowOff>833952</xdr:rowOff>
    </xdr:to>
    <xdr:pic>
      <xdr:nvPicPr>
        <xdr:cNvPr id="4" name="Resim 3" descr="metin içeren bir resim&#10;&#10;Açıklama otomatik olarak oluşturuldu">
          <a:extLst>
            <a:ext uri="{FF2B5EF4-FFF2-40B4-BE49-F238E27FC236}">
              <a16:creationId xmlns:a16="http://schemas.microsoft.com/office/drawing/2014/main" id="{2942C6D4-9246-1C44-6559-C3A0737A8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43" y="119743"/>
          <a:ext cx="1915348" cy="714209"/>
        </a:xfrm>
        <a:prstGeom prst="rect">
          <a:avLst/>
        </a:prstGeom>
      </xdr:spPr>
    </xdr:pic>
    <xdr:clientData/>
  </xdr:twoCellAnchor>
  <xdr:twoCellAnchor editAs="oneCell">
    <xdr:from>
      <xdr:col>7</xdr:col>
      <xdr:colOff>335643</xdr:colOff>
      <xdr:row>0</xdr:row>
      <xdr:rowOff>186872</xdr:rowOff>
    </xdr:from>
    <xdr:to>
      <xdr:col>12</xdr:col>
      <xdr:colOff>481965</xdr:colOff>
      <xdr:row>0</xdr:row>
      <xdr:rowOff>567872</xdr:rowOff>
    </xdr:to>
    <xdr:pic>
      <xdr:nvPicPr>
        <xdr:cNvPr id="7" name="Picture 33">
          <a:extLst>
            <a:ext uri="{FF2B5EF4-FFF2-40B4-BE49-F238E27FC236}">
              <a16:creationId xmlns:a16="http://schemas.microsoft.com/office/drawing/2014/main" id="{BC1FD33C-32C3-3F87-9BD7-200266A3B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84043" y="186872"/>
          <a:ext cx="3461022" cy="381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4BFE8-E542-41C4-8839-3AADDBA8A367}">
  <dimension ref="A1:C17"/>
  <sheetViews>
    <sheetView showGridLines="0" zoomScale="145" zoomScaleNormal="145" workbookViewId="0">
      <selection activeCell="D5" sqref="D5"/>
    </sheetView>
  </sheetViews>
  <sheetFormatPr defaultRowHeight="14.4" x14ac:dyDescent="0.3"/>
  <cols>
    <col min="1" max="1" width="11" customWidth="1"/>
    <col min="2" max="2" width="13.88671875" customWidth="1"/>
    <col min="3" max="3" width="12.5546875" customWidth="1"/>
  </cols>
  <sheetData>
    <row r="1" spans="1:3" ht="28.8" x14ac:dyDescent="0.3">
      <c r="A1" s="5" t="s">
        <v>12</v>
      </c>
      <c r="B1" s="6" t="s">
        <v>15</v>
      </c>
      <c r="C1" s="5" t="s">
        <v>13</v>
      </c>
    </row>
    <row r="2" spans="1:3" x14ac:dyDescent="0.3">
      <c r="A2" s="2" t="s">
        <v>0</v>
      </c>
      <c r="B2" s="3">
        <v>228336</v>
      </c>
      <c r="C2" s="4">
        <v>396</v>
      </c>
    </row>
    <row r="3" spans="1:3" x14ac:dyDescent="0.3">
      <c r="A3" s="2" t="s">
        <v>1</v>
      </c>
      <c r="B3" s="3">
        <v>170897</v>
      </c>
      <c r="C3" s="4">
        <v>269</v>
      </c>
    </row>
    <row r="4" spans="1:3" x14ac:dyDescent="0.3">
      <c r="A4" s="2" t="s">
        <v>2</v>
      </c>
      <c r="B4" s="3">
        <v>170715</v>
      </c>
      <c r="C4" s="4">
        <v>235</v>
      </c>
    </row>
    <row r="5" spans="1:3" x14ac:dyDescent="0.3">
      <c r="A5" s="2" t="s">
        <v>3</v>
      </c>
      <c r="B5" s="3">
        <v>149295</v>
      </c>
      <c r="C5" s="4">
        <v>149</v>
      </c>
    </row>
    <row r="6" spans="1:3" x14ac:dyDescent="0.3">
      <c r="A6" s="2" t="s">
        <v>4</v>
      </c>
      <c r="B6" s="3">
        <v>81154</v>
      </c>
      <c r="C6" s="4">
        <v>49</v>
      </c>
    </row>
    <row r="7" spans="1:3" x14ac:dyDescent="0.3">
      <c r="A7" s="2" t="s">
        <v>5</v>
      </c>
      <c r="B7" s="3">
        <v>45805</v>
      </c>
      <c r="C7" s="4">
        <v>0</v>
      </c>
    </row>
    <row r="8" spans="1:3" x14ac:dyDescent="0.3">
      <c r="A8" s="2" t="s">
        <v>6</v>
      </c>
      <c r="B8" s="3">
        <v>39269</v>
      </c>
      <c r="C8" s="4">
        <v>0</v>
      </c>
    </row>
    <row r="9" spans="1:3" x14ac:dyDescent="0.3">
      <c r="A9" s="2" t="s">
        <v>7</v>
      </c>
      <c r="B9" s="3">
        <v>39357</v>
      </c>
      <c r="C9" s="4">
        <v>0</v>
      </c>
    </row>
    <row r="10" spans="1:3" x14ac:dyDescent="0.3">
      <c r="A10" s="2" t="s">
        <v>8</v>
      </c>
      <c r="B10" s="3">
        <v>36810</v>
      </c>
      <c r="C10" s="4">
        <v>0</v>
      </c>
    </row>
    <row r="11" spans="1:3" x14ac:dyDescent="0.3">
      <c r="A11" s="2" t="s">
        <v>9</v>
      </c>
      <c r="B11" s="3">
        <v>42039</v>
      </c>
      <c r="C11" s="4">
        <v>10</v>
      </c>
    </row>
    <row r="12" spans="1:3" x14ac:dyDescent="0.3">
      <c r="A12" s="2" t="s">
        <v>10</v>
      </c>
      <c r="B12" s="3">
        <v>173296</v>
      </c>
      <c r="C12" s="4">
        <v>228</v>
      </c>
    </row>
    <row r="13" spans="1:3" x14ac:dyDescent="0.3">
      <c r="A13" s="2" t="s">
        <v>11</v>
      </c>
      <c r="B13" s="3">
        <v>183062</v>
      </c>
      <c r="C13" s="4">
        <v>231</v>
      </c>
    </row>
    <row r="16" spans="1:3" ht="24.6" customHeight="1" x14ac:dyDescent="0.3">
      <c r="A16" s="46" t="s">
        <v>24</v>
      </c>
      <c r="B16" s="3">
        <v>979255.2</v>
      </c>
    </row>
    <row r="17" spans="1:2" ht="24.6" customHeight="1" x14ac:dyDescent="0.3">
      <c r="A17" s="46"/>
      <c r="B17" s="35">
        <f>B16/SUM(B2:B13)</f>
        <v>0.72002205825585364</v>
      </c>
    </row>
  </sheetData>
  <mergeCells count="1">
    <mergeCell ref="A16:A17"/>
  </mergeCells>
  <phoneticPr fontId="5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80BA9-548C-4C70-9350-8C0AB8C627F8}">
  <sheetPr>
    <tabColor rgb="FF00B050"/>
  </sheetPr>
  <dimension ref="A1:M112"/>
  <sheetViews>
    <sheetView showGridLines="0" tabSelected="1" view="pageBreakPreview" zoomScale="60" zoomScaleNormal="70" workbookViewId="0">
      <selection activeCell="A3" sqref="A3"/>
    </sheetView>
  </sheetViews>
  <sheetFormatPr defaultRowHeight="14.4" x14ac:dyDescent="0.3"/>
  <cols>
    <col min="1" max="1" width="11.77734375" customWidth="1"/>
    <col min="2" max="2" width="13.88671875" customWidth="1"/>
    <col min="3" max="3" width="12.5546875" customWidth="1"/>
    <col min="4" max="6" width="13.21875" customWidth="1"/>
    <col min="7" max="7" width="13.33203125" bestFit="1" customWidth="1"/>
    <col min="8" max="8" width="12.77734375" customWidth="1"/>
  </cols>
  <sheetData>
    <row r="1" spans="1:13" ht="72.599999999999994" customHeight="1" x14ac:dyDescent="0.3"/>
    <row r="3" spans="1:13" x14ac:dyDescent="0.3">
      <c r="A3" t="s">
        <v>66</v>
      </c>
    </row>
    <row r="5" spans="1:13" s="56" customFormat="1" ht="25.8" customHeight="1" x14ac:dyDescent="0.3">
      <c r="A5" s="55" t="s">
        <v>65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7" spans="1:13" ht="28.8" x14ac:dyDescent="0.3">
      <c r="A7" s="5" t="s">
        <v>12</v>
      </c>
      <c r="B7" s="6" t="s">
        <v>15</v>
      </c>
      <c r="C7" s="5" t="s">
        <v>13</v>
      </c>
      <c r="D7" s="5" t="s">
        <v>25</v>
      </c>
      <c r="G7" s="7" t="s">
        <v>13</v>
      </c>
      <c r="H7" s="8" t="s">
        <v>16</v>
      </c>
    </row>
    <row r="8" spans="1:13" x14ac:dyDescent="0.3">
      <c r="A8" s="2" t="s">
        <v>0</v>
      </c>
      <c r="B8" s="3">
        <v>228336</v>
      </c>
      <c r="C8" s="4">
        <v>396</v>
      </c>
      <c r="D8" s="1">
        <f>C8*$G$8+$H$8</f>
        <v>249131.94729812437</v>
      </c>
      <c r="G8" s="16" cm="1">
        <f t="array" ref="G8:H12">LINEST(B8:B19,C8:C19,1,1)</f>
        <v>511.63214052668513</v>
      </c>
      <c r="H8" s="17">
        <v>46525.619649557033</v>
      </c>
    </row>
    <row r="9" spans="1:13" x14ac:dyDescent="0.3">
      <c r="A9" s="2" t="s">
        <v>1</v>
      </c>
      <c r="B9" s="3">
        <v>170897</v>
      </c>
      <c r="C9" s="4">
        <v>269</v>
      </c>
      <c r="D9" s="1">
        <f t="shared" ref="D9:D19" si="0">C9*$G$8+$H$8</f>
        <v>184154.66545123531</v>
      </c>
      <c r="G9" s="14">
        <v>32.00793474424453</v>
      </c>
      <c r="H9" s="14">
        <v>5948.4330506031283</v>
      </c>
    </row>
    <row r="10" spans="1:13" x14ac:dyDescent="0.3">
      <c r="A10" s="2" t="s">
        <v>2</v>
      </c>
      <c r="B10" s="3">
        <v>170715</v>
      </c>
      <c r="C10" s="4">
        <v>235</v>
      </c>
      <c r="D10" s="1">
        <f t="shared" si="0"/>
        <v>166759.17267332802</v>
      </c>
      <c r="F10" s="9" t="s">
        <v>17</v>
      </c>
      <c r="G10" s="18">
        <v>0.96233600336961966</v>
      </c>
      <c r="H10" s="19">
        <v>14661.762579187762</v>
      </c>
      <c r="I10" s="26" t="s">
        <v>19</v>
      </c>
    </row>
    <row r="11" spans="1:13" x14ac:dyDescent="0.3">
      <c r="A11" s="2" t="s">
        <v>3</v>
      </c>
      <c r="B11" s="3">
        <v>149295</v>
      </c>
      <c r="C11" s="4">
        <v>149</v>
      </c>
      <c r="D11" s="1">
        <f t="shared" si="0"/>
        <v>122758.80858803312</v>
      </c>
      <c r="G11" s="14">
        <v>255.50554626839198</v>
      </c>
      <c r="H11" s="10">
        <v>10</v>
      </c>
      <c r="I11" s="10" t="s">
        <v>18</v>
      </c>
    </row>
    <row r="12" spans="1:13" x14ac:dyDescent="0.3">
      <c r="A12" s="2" t="s">
        <v>4</v>
      </c>
      <c r="B12" s="3">
        <v>81154</v>
      </c>
      <c r="C12" s="4">
        <v>49</v>
      </c>
      <c r="D12" s="1">
        <f t="shared" si="0"/>
        <v>71595.594535364609</v>
      </c>
      <c r="G12" s="20">
        <v>54925332798.965294</v>
      </c>
      <c r="H12" s="20">
        <v>2149672819.2847056</v>
      </c>
    </row>
    <row r="13" spans="1:13" x14ac:dyDescent="0.3">
      <c r="A13" s="2" t="s">
        <v>5</v>
      </c>
      <c r="B13" s="3">
        <v>45805</v>
      </c>
      <c r="C13" s="4">
        <v>0</v>
      </c>
      <c r="D13" s="1">
        <f t="shared" si="0"/>
        <v>46525.619649557033</v>
      </c>
    </row>
    <row r="14" spans="1:13" x14ac:dyDescent="0.3">
      <c r="A14" s="2" t="s">
        <v>6</v>
      </c>
      <c r="B14" s="3">
        <v>39269</v>
      </c>
      <c r="C14" s="4">
        <v>0</v>
      </c>
      <c r="D14" s="1">
        <f t="shared" si="0"/>
        <v>46525.619649557033</v>
      </c>
      <c r="F14" s="11" t="s">
        <v>20</v>
      </c>
      <c r="G14" s="15">
        <f>G8/G9</f>
        <v>15.984540852598547</v>
      </c>
    </row>
    <row r="15" spans="1:13" x14ac:dyDescent="0.3">
      <c r="A15" s="2" t="s">
        <v>7</v>
      </c>
      <c r="B15" s="3">
        <v>39357</v>
      </c>
      <c r="C15" s="4">
        <v>0</v>
      </c>
      <c r="D15" s="1">
        <f t="shared" si="0"/>
        <v>46525.619649557033</v>
      </c>
    </row>
    <row r="16" spans="1:13" ht="15.6" x14ac:dyDescent="0.35">
      <c r="A16" s="2" t="s">
        <v>8</v>
      </c>
      <c r="B16" s="3">
        <v>36810</v>
      </c>
      <c r="C16" s="4">
        <v>0</v>
      </c>
      <c r="D16" s="1">
        <f t="shared" si="0"/>
        <v>46525.619649557033</v>
      </c>
      <c r="F16" s="21" t="s">
        <v>21</v>
      </c>
      <c r="G16" s="22">
        <f>H10/B22</f>
        <v>0.1293651640952278</v>
      </c>
    </row>
    <row r="17" spans="1:7" x14ac:dyDescent="0.3">
      <c r="A17" s="2" t="s">
        <v>9</v>
      </c>
      <c r="B17" s="3">
        <v>42039</v>
      </c>
      <c r="C17" s="4">
        <v>10</v>
      </c>
      <c r="D17" s="1">
        <f t="shared" si="0"/>
        <v>51641.941054823881</v>
      </c>
    </row>
    <row r="18" spans="1:7" x14ac:dyDescent="0.3">
      <c r="A18" s="2" t="s">
        <v>10</v>
      </c>
      <c r="B18" s="3">
        <v>173296</v>
      </c>
      <c r="C18" s="4">
        <v>228</v>
      </c>
      <c r="D18" s="1">
        <f t="shared" si="0"/>
        <v>163177.74768964126</v>
      </c>
    </row>
    <row r="19" spans="1:7" x14ac:dyDescent="0.3">
      <c r="A19" s="2" t="s">
        <v>11</v>
      </c>
      <c r="B19" s="3">
        <v>183062</v>
      </c>
      <c r="C19" s="4">
        <v>231</v>
      </c>
      <c r="D19" s="1">
        <f t="shared" si="0"/>
        <v>164712.64411122131</v>
      </c>
    </row>
    <row r="21" spans="1:7" x14ac:dyDescent="0.3">
      <c r="A21" s="13" t="s">
        <v>22</v>
      </c>
      <c r="B21" s="12">
        <f>SUM(B8:B19)</f>
        <v>1360035</v>
      </c>
      <c r="D21" s="27">
        <f>SUM(D8:D19)</f>
        <v>1360035</v>
      </c>
      <c r="F21" s="28" t="s">
        <v>26</v>
      </c>
      <c r="G21" s="29">
        <f>D21-B21</f>
        <v>0</v>
      </c>
    </row>
    <row r="22" spans="1:7" x14ac:dyDescent="0.3">
      <c r="A22" s="13" t="s">
        <v>23</v>
      </c>
      <c r="B22" s="12">
        <f>AVERAGE(B8:B19)</f>
        <v>113336.25</v>
      </c>
    </row>
    <row r="24" spans="1:7" x14ac:dyDescent="0.3">
      <c r="A24" s="47" t="s">
        <v>56</v>
      </c>
      <c r="B24" s="47"/>
      <c r="C24" s="47"/>
      <c r="D24" s="47"/>
      <c r="E24" s="47"/>
      <c r="F24" s="47"/>
    </row>
    <row r="25" spans="1:7" x14ac:dyDescent="0.3">
      <c r="A25" s="49" t="s">
        <v>32</v>
      </c>
      <c r="B25" s="49"/>
      <c r="C25" s="49"/>
      <c r="D25" s="31" t="s">
        <v>33</v>
      </c>
      <c r="E25" s="37" t="s">
        <v>34</v>
      </c>
      <c r="F25" s="37" t="s">
        <v>35</v>
      </c>
    </row>
    <row r="26" spans="1:7" x14ac:dyDescent="0.3">
      <c r="A26" s="48" t="s">
        <v>27</v>
      </c>
      <c r="B26" s="48"/>
      <c r="C26" s="48"/>
      <c r="D26" s="30">
        <f>G21</f>
        <v>0</v>
      </c>
      <c r="E26" s="38" t="s">
        <v>28</v>
      </c>
      <c r="F26" s="38" t="s">
        <v>36</v>
      </c>
    </row>
    <row r="27" spans="1:7" x14ac:dyDescent="0.3">
      <c r="A27" s="48" t="s">
        <v>17</v>
      </c>
      <c r="B27" s="48"/>
      <c r="C27" s="48"/>
      <c r="D27" s="14">
        <f>G10</f>
        <v>0.96233600336961966</v>
      </c>
      <c r="E27" s="38" t="s">
        <v>29</v>
      </c>
      <c r="F27" s="38" t="s">
        <v>36</v>
      </c>
    </row>
    <row r="28" spans="1:7" ht="15.6" x14ac:dyDescent="0.35">
      <c r="A28" s="48" t="s">
        <v>21</v>
      </c>
      <c r="B28" s="48"/>
      <c r="C28" s="48"/>
      <c r="D28" s="14">
        <f>G16</f>
        <v>0.1293651640952278</v>
      </c>
      <c r="E28" s="38" t="s">
        <v>30</v>
      </c>
      <c r="F28" s="38" t="s">
        <v>36</v>
      </c>
    </row>
    <row r="29" spans="1:7" x14ac:dyDescent="0.3">
      <c r="A29" s="48" t="s">
        <v>57</v>
      </c>
      <c r="B29" s="48"/>
      <c r="C29" s="48"/>
      <c r="D29" s="14">
        <f>G14</f>
        <v>15.984540852598547</v>
      </c>
      <c r="E29" s="38" t="s">
        <v>31</v>
      </c>
      <c r="F29" s="38" t="s">
        <v>36</v>
      </c>
    </row>
    <row r="47" spans="1:4" x14ac:dyDescent="0.3">
      <c r="A47" s="47" t="s">
        <v>37</v>
      </c>
      <c r="B47" s="47"/>
      <c r="C47" s="36" t="s">
        <v>43</v>
      </c>
      <c r="D47" s="36" t="s">
        <v>42</v>
      </c>
    </row>
    <row r="48" spans="1:4" x14ac:dyDescent="0.3">
      <c r="A48" s="50" t="s">
        <v>39</v>
      </c>
      <c r="B48" s="50"/>
      <c r="C48" s="24" t="s">
        <v>45</v>
      </c>
      <c r="D48" s="24" t="s">
        <v>45</v>
      </c>
    </row>
    <row r="49" spans="1:4" x14ac:dyDescent="0.3">
      <c r="A49" s="50" t="s">
        <v>38</v>
      </c>
      <c r="B49" s="50"/>
      <c r="C49" s="33" t="s">
        <v>44</v>
      </c>
      <c r="D49" s="24" t="s">
        <v>45</v>
      </c>
    </row>
    <row r="50" spans="1:4" x14ac:dyDescent="0.3">
      <c r="A50" s="50" t="s">
        <v>40</v>
      </c>
      <c r="B50" s="50"/>
      <c r="C50" s="24" t="s">
        <v>45</v>
      </c>
      <c r="D50" s="24" t="s">
        <v>45</v>
      </c>
    </row>
    <row r="51" spans="1:4" x14ac:dyDescent="0.3">
      <c r="A51" s="50" t="s">
        <v>41</v>
      </c>
      <c r="B51" s="50"/>
      <c r="C51" s="24" t="s">
        <v>45</v>
      </c>
      <c r="D51" s="24" t="s">
        <v>45</v>
      </c>
    </row>
    <row r="53" spans="1:4" x14ac:dyDescent="0.3">
      <c r="A53" s="51" t="s">
        <v>38</v>
      </c>
      <c r="B53" s="51"/>
      <c r="C53" s="3">
        <f>H10</f>
        <v>14661.762579187762</v>
      </c>
      <c r="D53" s="13" t="s">
        <v>14</v>
      </c>
    </row>
    <row r="54" spans="1:4" x14ac:dyDescent="0.3">
      <c r="A54" s="51" t="s">
        <v>46</v>
      </c>
      <c r="B54" s="51"/>
      <c r="C54" s="3">
        <v>12</v>
      </c>
      <c r="D54" s="13" t="s">
        <v>47</v>
      </c>
    </row>
    <row r="56" spans="1:4" x14ac:dyDescent="0.3">
      <c r="A56" s="51" t="s">
        <v>48</v>
      </c>
      <c r="B56" s="51"/>
      <c r="C56" s="3">
        <v>0.9</v>
      </c>
    </row>
    <row r="57" spans="1:4" x14ac:dyDescent="0.3">
      <c r="A57" s="51" t="s">
        <v>49</v>
      </c>
      <c r="B57" s="51"/>
      <c r="C57" s="23">
        <f>TINV(1-C56,H11)</f>
        <v>1.812461122811676</v>
      </c>
    </row>
    <row r="58" spans="1:4" x14ac:dyDescent="0.3">
      <c r="A58" s="51" t="s">
        <v>51</v>
      </c>
      <c r="B58" s="51"/>
      <c r="C58" s="3">
        <f>C57*C53</f>
        <v>26573.874666672866</v>
      </c>
      <c r="D58" t="s">
        <v>52</v>
      </c>
    </row>
    <row r="60" spans="1:4" x14ac:dyDescent="0.3">
      <c r="A60" s="51" t="s">
        <v>50</v>
      </c>
      <c r="B60" s="51"/>
      <c r="C60" s="32">
        <f>C53*C57*SQRT(C54)</f>
        <v>92054.602153289728</v>
      </c>
      <c r="D60" s="13" t="s">
        <v>14</v>
      </c>
    </row>
    <row r="61" spans="1:4" x14ac:dyDescent="0.3">
      <c r="A61" s="51" t="s">
        <v>53</v>
      </c>
      <c r="B61" s="51"/>
      <c r="C61" s="34">
        <f>C60/'0'!B16</f>
        <v>9.4004711083780543E-2</v>
      </c>
    </row>
    <row r="63" spans="1:4" x14ac:dyDescent="0.3">
      <c r="A63" s="25" t="s">
        <v>54</v>
      </c>
    </row>
    <row r="64" spans="1:4" x14ac:dyDescent="0.3">
      <c r="A64" s="25" t="s">
        <v>55</v>
      </c>
    </row>
    <row r="66" spans="1:13" s="56" customFormat="1" ht="25.8" customHeight="1" x14ac:dyDescent="0.3">
      <c r="A66" s="55" t="s">
        <v>58</v>
      </c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</row>
    <row r="68" spans="1:13" ht="26.4" customHeight="1" x14ac:dyDescent="0.3">
      <c r="A68" s="54" t="s">
        <v>12</v>
      </c>
      <c r="B68" s="54" t="s">
        <v>58</v>
      </c>
      <c r="C68" s="54"/>
      <c r="D68" s="54" t="s">
        <v>60</v>
      </c>
      <c r="E68" s="54"/>
      <c r="F68" s="54"/>
      <c r="G68" s="54" t="s">
        <v>61</v>
      </c>
    </row>
    <row r="69" spans="1:13" ht="26.4" customHeight="1" x14ac:dyDescent="0.3">
      <c r="A69" s="54"/>
      <c r="B69" s="54"/>
      <c r="C69" s="54"/>
      <c r="D69" s="5" t="s">
        <v>16</v>
      </c>
      <c r="E69" s="5" t="s">
        <v>59</v>
      </c>
      <c r="F69" s="5" t="s">
        <v>22</v>
      </c>
      <c r="G69" s="54"/>
    </row>
    <row r="70" spans="1:13" ht="28.8" x14ac:dyDescent="0.3">
      <c r="A70" s="54"/>
      <c r="B70" s="6" t="s">
        <v>15</v>
      </c>
      <c r="C70" s="5" t="s">
        <v>13</v>
      </c>
      <c r="D70" s="40">
        <f>H8</f>
        <v>46525.619649557033</v>
      </c>
      <c r="E70" s="40">
        <f>G8</f>
        <v>511.63214052668513</v>
      </c>
      <c r="F70" s="5" t="s">
        <v>14</v>
      </c>
      <c r="G70" s="5" t="s">
        <v>14</v>
      </c>
    </row>
    <row r="71" spans="1:13" x14ac:dyDescent="0.3">
      <c r="A71" s="2" t="s">
        <v>0</v>
      </c>
      <c r="B71" s="3">
        <v>75122.543999999994</v>
      </c>
      <c r="C71" s="4">
        <v>405</v>
      </c>
      <c r="D71" s="3">
        <f>D70</f>
        <v>46525.619649557033</v>
      </c>
      <c r="E71" s="3">
        <f>$E$70*C71</f>
        <v>207211.01691330748</v>
      </c>
      <c r="F71" s="3">
        <f>E71+D71</f>
        <v>253736.63656286453</v>
      </c>
      <c r="G71" s="12">
        <f>F71-B71</f>
        <v>178614.09256286453</v>
      </c>
    </row>
    <row r="72" spans="1:13" x14ac:dyDescent="0.3">
      <c r="A72" s="2" t="s">
        <v>1</v>
      </c>
      <c r="B72" s="3">
        <v>53832.555</v>
      </c>
      <c r="C72" s="4">
        <v>258</v>
      </c>
      <c r="D72" s="3">
        <f t="shared" ref="D72:D82" si="1">D71</f>
        <v>46525.619649557033</v>
      </c>
      <c r="E72" s="3">
        <f t="shared" ref="E72:E82" si="2">$E$70*C72</f>
        <v>132001.09225588475</v>
      </c>
      <c r="F72" s="3">
        <f t="shared" ref="F72:F82" si="3">E72+D72</f>
        <v>178526.71190544177</v>
      </c>
      <c r="G72" s="12">
        <f t="shared" ref="G72:G82" si="4">F72-B72</f>
        <v>124694.15690544178</v>
      </c>
    </row>
    <row r="73" spans="1:13" x14ac:dyDescent="0.3">
      <c r="A73" s="2" t="s">
        <v>2</v>
      </c>
      <c r="B73" s="3">
        <v>59750.249999999993</v>
      </c>
      <c r="C73" s="4">
        <v>253</v>
      </c>
      <c r="D73" s="3">
        <f t="shared" si="1"/>
        <v>46525.619649557033</v>
      </c>
      <c r="E73" s="3">
        <f t="shared" si="2"/>
        <v>129442.93155325134</v>
      </c>
      <c r="F73" s="3">
        <f t="shared" si="3"/>
        <v>175968.55120280839</v>
      </c>
      <c r="G73" s="12">
        <f t="shared" si="4"/>
        <v>116218.30120280839</v>
      </c>
    </row>
    <row r="74" spans="1:13" x14ac:dyDescent="0.3">
      <c r="A74" s="2" t="s">
        <v>3</v>
      </c>
      <c r="B74" s="3">
        <v>47027.925000000003</v>
      </c>
      <c r="C74" s="4">
        <v>132</v>
      </c>
      <c r="D74" s="3">
        <f t="shared" si="1"/>
        <v>46525.619649557033</v>
      </c>
      <c r="E74" s="3">
        <f t="shared" si="2"/>
        <v>67535.442549522442</v>
      </c>
      <c r="F74" s="3">
        <f t="shared" si="3"/>
        <v>114061.06219907948</v>
      </c>
      <c r="G74" s="12">
        <f t="shared" si="4"/>
        <v>67033.137199079472</v>
      </c>
    </row>
    <row r="75" spans="1:13" x14ac:dyDescent="0.3">
      <c r="A75" s="2" t="s">
        <v>4</v>
      </c>
      <c r="B75" s="3">
        <v>26699.665999999997</v>
      </c>
      <c r="C75" s="4">
        <v>42</v>
      </c>
      <c r="D75" s="3">
        <f t="shared" si="1"/>
        <v>46525.619649557033</v>
      </c>
      <c r="E75" s="3">
        <f t="shared" si="2"/>
        <v>21488.549902120776</v>
      </c>
      <c r="F75" s="3">
        <f t="shared" si="3"/>
        <v>68014.169551677813</v>
      </c>
      <c r="G75" s="12">
        <f t="shared" si="4"/>
        <v>41314.503551677815</v>
      </c>
    </row>
    <row r="76" spans="1:13" x14ac:dyDescent="0.3">
      <c r="A76" s="2" t="s">
        <v>5</v>
      </c>
      <c r="B76" s="3">
        <v>16031.749999999998</v>
      </c>
      <c r="C76" s="4">
        <v>0</v>
      </c>
      <c r="D76" s="3">
        <f t="shared" si="1"/>
        <v>46525.619649557033</v>
      </c>
      <c r="E76" s="3">
        <f t="shared" si="2"/>
        <v>0</v>
      </c>
      <c r="F76" s="3">
        <f t="shared" si="3"/>
        <v>46525.619649557033</v>
      </c>
      <c r="G76" s="12">
        <f t="shared" si="4"/>
        <v>30493.869649557033</v>
      </c>
    </row>
    <row r="77" spans="1:13" x14ac:dyDescent="0.3">
      <c r="A77" s="2" t="s">
        <v>6</v>
      </c>
      <c r="B77" s="3">
        <v>12369.735000000001</v>
      </c>
      <c r="C77" s="4">
        <v>0</v>
      </c>
      <c r="D77" s="3">
        <f t="shared" si="1"/>
        <v>46525.619649557033</v>
      </c>
      <c r="E77" s="3">
        <f t="shared" si="2"/>
        <v>0</v>
      </c>
      <c r="F77" s="3">
        <f t="shared" si="3"/>
        <v>46525.619649557033</v>
      </c>
      <c r="G77" s="12">
        <f t="shared" si="4"/>
        <v>34155.884649557032</v>
      </c>
    </row>
    <row r="78" spans="1:13" x14ac:dyDescent="0.3">
      <c r="A78" s="2" t="s">
        <v>7</v>
      </c>
      <c r="B78" s="3">
        <v>13774.949999999999</v>
      </c>
      <c r="C78" s="4">
        <v>0</v>
      </c>
      <c r="D78" s="3">
        <f t="shared" si="1"/>
        <v>46525.619649557033</v>
      </c>
      <c r="E78" s="3">
        <f t="shared" si="2"/>
        <v>0</v>
      </c>
      <c r="F78" s="3">
        <f t="shared" si="3"/>
        <v>46525.619649557033</v>
      </c>
      <c r="G78" s="12">
        <f t="shared" si="4"/>
        <v>32750.669649557036</v>
      </c>
    </row>
    <row r="79" spans="1:13" x14ac:dyDescent="0.3">
      <c r="A79" s="2" t="s">
        <v>8</v>
      </c>
      <c r="B79" s="3">
        <v>12110.49</v>
      </c>
      <c r="C79" s="4">
        <v>0</v>
      </c>
      <c r="D79" s="3">
        <f t="shared" si="1"/>
        <v>46525.619649557033</v>
      </c>
      <c r="E79" s="3">
        <f t="shared" si="2"/>
        <v>0</v>
      </c>
      <c r="F79" s="3">
        <f t="shared" si="3"/>
        <v>46525.619649557033</v>
      </c>
      <c r="G79" s="12">
        <f t="shared" si="4"/>
        <v>34415.129649557035</v>
      </c>
    </row>
    <row r="80" spans="1:13" x14ac:dyDescent="0.3">
      <c r="A80" s="2" t="s">
        <v>9</v>
      </c>
      <c r="B80" s="3">
        <v>13242.285</v>
      </c>
      <c r="C80" s="4">
        <v>16</v>
      </c>
      <c r="D80" s="3">
        <f t="shared" si="1"/>
        <v>46525.619649557033</v>
      </c>
      <c r="E80" s="3">
        <f t="shared" si="2"/>
        <v>8186.1142484269621</v>
      </c>
      <c r="F80" s="3">
        <f t="shared" si="3"/>
        <v>54711.733897983999</v>
      </c>
      <c r="G80" s="12">
        <f t="shared" si="4"/>
        <v>41469.448897983995</v>
      </c>
    </row>
    <row r="81" spans="1:7" x14ac:dyDescent="0.3">
      <c r="A81" s="2" t="s">
        <v>10</v>
      </c>
      <c r="B81" s="3">
        <v>60653.599999999999</v>
      </c>
      <c r="C81" s="4">
        <v>260</v>
      </c>
      <c r="D81" s="3">
        <f t="shared" si="1"/>
        <v>46525.619649557033</v>
      </c>
      <c r="E81" s="3">
        <f t="shared" si="2"/>
        <v>133024.35653693814</v>
      </c>
      <c r="F81" s="3">
        <f t="shared" si="3"/>
        <v>179549.97618649516</v>
      </c>
      <c r="G81" s="12">
        <f t="shared" si="4"/>
        <v>118896.37618649515</v>
      </c>
    </row>
    <row r="82" spans="1:7" x14ac:dyDescent="0.3">
      <c r="A82" s="2" t="s">
        <v>11</v>
      </c>
      <c r="B82" s="3">
        <v>60227.397999999994</v>
      </c>
      <c r="C82" s="4">
        <v>215</v>
      </c>
      <c r="D82" s="3">
        <f t="shared" si="1"/>
        <v>46525.619649557033</v>
      </c>
      <c r="E82" s="3">
        <f t="shared" si="2"/>
        <v>110000.91021323731</v>
      </c>
      <c r="F82" s="3">
        <f t="shared" si="3"/>
        <v>156526.52986279433</v>
      </c>
      <c r="G82" s="12">
        <f t="shared" si="4"/>
        <v>96299.13186279434</v>
      </c>
    </row>
    <row r="83" spans="1:7" x14ac:dyDescent="0.3">
      <c r="A83" s="41" t="s">
        <v>22</v>
      </c>
      <c r="B83" s="42">
        <f>SUM(B71:B82)</f>
        <v>450843.14799999987</v>
      </c>
      <c r="C83" s="43"/>
      <c r="D83" s="43"/>
      <c r="E83" s="43"/>
      <c r="F83" s="42">
        <f>SUM(F71:F82)</f>
        <v>1367197.8499673738</v>
      </c>
      <c r="G83" s="45">
        <f>SUM(G71:G82)</f>
        <v>916354.70196737372</v>
      </c>
    </row>
    <row r="87" spans="1:7" s="39" customFormat="1" ht="28.8" x14ac:dyDescent="0.3">
      <c r="A87" s="52" t="s">
        <v>12</v>
      </c>
      <c r="B87" s="6" t="s">
        <v>62</v>
      </c>
      <c r="C87" s="6" t="s">
        <v>63</v>
      </c>
      <c r="D87" s="5" t="s">
        <v>64</v>
      </c>
    </row>
    <row r="88" spans="1:7" x14ac:dyDescent="0.3">
      <c r="A88" s="53"/>
      <c r="B88" s="5" t="s">
        <v>14</v>
      </c>
      <c r="C88" s="5" t="s">
        <v>14</v>
      </c>
      <c r="D88" s="5" t="s">
        <v>14</v>
      </c>
    </row>
    <row r="89" spans="1:7" x14ac:dyDescent="0.3">
      <c r="A89" s="38">
        <v>1</v>
      </c>
      <c r="B89" s="44">
        <f>B8</f>
        <v>228336</v>
      </c>
      <c r="C89" s="43"/>
      <c r="D89" s="43"/>
    </row>
    <row r="90" spans="1:7" x14ac:dyDescent="0.3">
      <c r="A90" s="38">
        <v>2</v>
      </c>
      <c r="B90" s="44">
        <f>B9</f>
        <v>170897</v>
      </c>
      <c r="C90" s="43"/>
      <c r="D90" s="43"/>
    </row>
    <row r="91" spans="1:7" x14ac:dyDescent="0.3">
      <c r="A91" s="38">
        <v>3</v>
      </c>
      <c r="B91" s="44">
        <f>B10</f>
        <v>170715</v>
      </c>
      <c r="C91" s="43"/>
      <c r="D91" s="43"/>
    </row>
    <row r="92" spans="1:7" x14ac:dyDescent="0.3">
      <c r="A92" s="38">
        <v>4</v>
      </c>
      <c r="B92" s="44">
        <f>B11</f>
        <v>149295</v>
      </c>
      <c r="C92" s="43"/>
      <c r="D92" s="43"/>
    </row>
    <row r="93" spans="1:7" x14ac:dyDescent="0.3">
      <c r="A93" s="38">
        <v>5</v>
      </c>
      <c r="B93" s="44">
        <f>B12</f>
        <v>81154</v>
      </c>
      <c r="C93" s="43"/>
      <c r="D93" s="43"/>
    </row>
    <row r="94" spans="1:7" x14ac:dyDescent="0.3">
      <c r="A94" s="38">
        <v>6</v>
      </c>
      <c r="B94" s="44">
        <f>B13</f>
        <v>45805</v>
      </c>
      <c r="C94" s="43"/>
      <c r="D94" s="43"/>
    </row>
    <row r="95" spans="1:7" x14ac:dyDescent="0.3">
      <c r="A95" s="38">
        <v>7</v>
      </c>
      <c r="B95" s="44">
        <f>B14</f>
        <v>39269</v>
      </c>
      <c r="C95" s="43"/>
      <c r="D95" s="43"/>
    </row>
    <row r="96" spans="1:7" x14ac:dyDescent="0.3">
      <c r="A96" s="38">
        <v>8</v>
      </c>
      <c r="B96" s="44">
        <f>B15</f>
        <v>39357</v>
      </c>
      <c r="C96" s="43"/>
      <c r="D96" s="43"/>
    </row>
    <row r="97" spans="1:4" x14ac:dyDescent="0.3">
      <c r="A97" s="38">
        <v>9</v>
      </c>
      <c r="B97" s="44">
        <f>B16</f>
        <v>36810</v>
      </c>
      <c r="C97" s="43"/>
      <c r="D97" s="43"/>
    </row>
    <row r="98" spans="1:4" x14ac:dyDescent="0.3">
      <c r="A98" s="38">
        <v>10</v>
      </c>
      <c r="B98" s="44">
        <f>B17</f>
        <v>42039</v>
      </c>
      <c r="C98" s="43"/>
      <c r="D98" s="43"/>
    </row>
    <row r="99" spans="1:4" x14ac:dyDescent="0.3">
      <c r="A99" s="38">
        <v>11</v>
      </c>
      <c r="B99" s="44">
        <f>B18</f>
        <v>173296</v>
      </c>
      <c r="C99" s="43"/>
      <c r="D99" s="43"/>
    </row>
    <row r="100" spans="1:4" x14ac:dyDescent="0.3">
      <c r="A100" s="38">
        <v>12</v>
      </c>
      <c r="B100" s="44">
        <f>B19</f>
        <v>183062</v>
      </c>
      <c r="C100" s="43"/>
      <c r="D100" s="43"/>
    </row>
    <row r="101" spans="1:4" x14ac:dyDescent="0.3">
      <c r="A101" s="38">
        <v>13</v>
      </c>
      <c r="B101" s="43"/>
      <c r="C101" s="44">
        <f>B71</f>
        <v>75122.543999999994</v>
      </c>
      <c r="D101" s="44">
        <f>F71</f>
        <v>253736.63656286453</v>
      </c>
    </row>
    <row r="102" spans="1:4" x14ac:dyDescent="0.3">
      <c r="A102" s="38">
        <v>14</v>
      </c>
      <c r="B102" s="43"/>
      <c r="C102" s="44">
        <f t="shared" ref="C102:C112" si="5">B72</f>
        <v>53832.555</v>
      </c>
      <c r="D102" s="44">
        <f t="shared" ref="D102:D112" si="6">F72</f>
        <v>178526.71190544177</v>
      </c>
    </row>
    <row r="103" spans="1:4" x14ac:dyDescent="0.3">
      <c r="A103" s="38">
        <v>15</v>
      </c>
      <c r="B103" s="43"/>
      <c r="C103" s="44">
        <f t="shared" si="5"/>
        <v>59750.249999999993</v>
      </c>
      <c r="D103" s="44">
        <f t="shared" si="6"/>
        <v>175968.55120280839</v>
      </c>
    </row>
    <row r="104" spans="1:4" x14ac:dyDescent="0.3">
      <c r="A104" s="38">
        <v>16</v>
      </c>
      <c r="B104" s="43"/>
      <c r="C104" s="44">
        <f t="shared" si="5"/>
        <v>47027.925000000003</v>
      </c>
      <c r="D104" s="44">
        <f t="shared" si="6"/>
        <v>114061.06219907948</v>
      </c>
    </row>
    <row r="105" spans="1:4" x14ac:dyDescent="0.3">
      <c r="A105" s="38">
        <v>17</v>
      </c>
      <c r="B105" s="43"/>
      <c r="C105" s="44">
        <f t="shared" si="5"/>
        <v>26699.665999999997</v>
      </c>
      <c r="D105" s="44">
        <f t="shared" si="6"/>
        <v>68014.169551677813</v>
      </c>
    </row>
    <row r="106" spans="1:4" x14ac:dyDescent="0.3">
      <c r="A106" s="38">
        <v>18</v>
      </c>
      <c r="B106" s="43"/>
      <c r="C106" s="44">
        <f t="shared" si="5"/>
        <v>16031.749999999998</v>
      </c>
      <c r="D106" s="44">
        <f t="shared" si="6"/>
        <v>46525.619649557033</v>
      </c>
    </row>
    <row r="107" spans="1:4" x14ac:dyDescent="0.3">
      <c r="A107" s="38">
        <v>19</v>
      </c>
      <c r="B107" s="43"/>
      <c r="C107" s="44">
        <f t="shared" si="5"/>
        <v>12369.735000000001</v>
      </c>
      <c r="D107" s="44">
        <f t="shared" si="6"/>
        <v>46525.619649557033</v>
      </c>
    </row>
    <row r="108" spans="1:4" x14ac:dyDescent="0.3">
      <c r="A108" s="38">
        <v>20</v>
      </c>
      <c r="B108" s="43"/>
      <c r="C108" s="44">
        <f t="shared" si="5"/>
        <v>13774.949999999999</v>
      </c>
      <c r="D108" s="44">
        <f t="shared" si="6"/>
        <v>46525.619649557033</v>
      </c>
    </row>
    <row r="109" spans="1:4" x14ac:dyDescent="0.3">
      <c r="A109" s="38">
        <v>21</v>
      </c>
      <c r="B109" s="43"/>
      <c r="C109" s="44">
        <f t="shared" si="5"/>
        <v>12110.49</v>
      </c>
      <c r="D109" s="44">
        <f t="shared" si="6"/>
        <v>46525.619649557033</v>
      </c>
    </row>
    <row r="110" spans="1:4" x14ac:dyDescent="0.3">
      <c r="A110" s="38">
        <v>22</v>
      </c>
      <c r="B110" s="43"/>
      <c r="C110" s="44">
        <f t="shared" si="5"/>
        <v>13242.285</v>
      </c>
      <c r="D110" s="44">
        <f t="shared" si="6"/>
        <v>54711.733897983999</v>
      </c>
    </row>
    <row r="111" spans="1:4" x14ac:dyDescent="0.3">
      <c r="A111" s="38">
        <v>23</v>
      </c>
      <c r="B111" s="43"/>
      <c r="C111" s="44">
        <f t="shared" si="5"/>
        <v>60653.599999999999</v>
      </c>
      <c r="D111" s="44">
        <f t="shared" si="6"/>
        <v>179549.97618649516</v>
      </c>
    </row>
    <row r="112" spans="1:4" x14ac:dyDescent="0.3">
      <c r="A112" s="38">
        <v>24</v>
      </c>
      <c r="B112" s="43"/>
      <c r="C112" s="44">
        <f t="shared" si="5"/>
        <v>60227.397999999994</v>
      </c>
      <c r="D112" s="44">
        <f t="shared" si="6"/>
        <v>156526.52986279433</v>
      </c>
    </row>
  </sheetData>
  <mergeCells count="25">
    <mergeCell ref="A29:C29"/>
    <mergeCell ref="A5:M5"/>
    <mergeCell ref="A66:M66"/>
    <mergeCell ref="A24:F24"/>
    <mergeCell ref="A25:C25"/>
    <mergeCell ref="A26:C26"/>
    <mergeCell ref="A27:C27"/>
    <mergeCell ref="A28:C28"/>
    <mergeCell ref="A61:B61"/>
    <mergeCell ref="A47:B47"/>
    <mergeCell ref="A48:B48"/>
    <mergeCell ref="A49:B49"/>
    <mergeCell ref="A50:B50"/>
    <mergeCell ref="A51:B51"/>
    <mergeCell ref="A53:B53"/>
    <mergeCell ref="A54:B54"/>
    <mergeCell ref="A56:B56"/>
    <mergeCell ref="A57:B57"/>
    <mergeCell ref="A58:B58"/>
    <mergeCell ref="A60:B60"/>
    <mergeCell ref="A87:A88"/>
    <mergeCell ref="A68:A70"/>
    <mergeCell ref="B68:C69"/>
    <mergeCell ref="D68:F68"/>
    <mergeCell ref="G68:G69"/>
  </mergeCells>
  <dataValidations disablePrompts="1" count="1">
    <dataValidation type="list" allowBlank="1" showInputMessage="1" showErrorMessage="1" sqref="C56" xr:uid="{F24C1525-A2A1-414B-AAB5-A8E808EBB2A3}">
      <formula1>"95%,90%,68%"</formula1>
    </dataValidation>
  </dataValidations>
  <pageMargins left="0.70866141732283472" right="0.70866141732283472" top="0.74803149606299213" bottom="0.74803149606299213" header="0.31496062992125984" footer="0.31496062992125984"/>
  <pageSetup paperSize="9" scale="59" orientation="portrait" horizontalDpi="1200" verticalDpi="1200" r:id="rId1"/>
  <rowBreaks count="1" manualBreakCount="1">
    <brk id="6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0</vt:lpstr>
      <vt:lpstr>1</vt:lpstr>
      <vt:lpstr>'1'!Yazdırma_Başlıkları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CEM</cp:lastModifiedBy>
  <dcterms:created xsi:type="dcterms:W3CDTF">2022-09-18T21:07:52Z</dcterms:created>
  <dcterms:modified xsi:type="dcterms:W3CDTF">2022-09-28T09:26:13Z</dcterms:modified>
</cp:coreProperties>
</file>